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77\Desktop\Eelarve eelnõu 2017\Alaeelarved 2017\"/>
    </mc:Choice>
  </mc:AlternateContent>
  <bookViews>
    <workbookView xWindow="1200" yWindow="5535" windowWidth="8805" windowHeight="1275" tabRatio="903"/>
  </bookViews>
  <sheets>
    <sheet name="seisuga 31.03.17" sheetId="123" r:id="rId1"/>
  </sheets>
  <definedNames>
    <definedName name="_xlnm._FilterDatabase" localSheetId="0" hidden="1">'seisuga 31.03.17'!$A$190:$G$1042</definedName>
  </definedNames>
  <calcPr calcId="152511"/>
</workbook>
</file>

<file path=xl/calcChain.xml><?xml version="1.0" encoding="utf-8"?>
<calcChain xmlns="http://schemas.openxmlformats.org/spreadsheetml/2006/main">
  <c r="D210" i="123" l="1"/>
  <c r="E164" i="123" l="1"/>
  <c r="E163" i="123"/>
  <c r="E162" i="123"/>
  <c r="F189" i="123" l="1"/>
  <c r="F948" i="123"/>
  <c r="E948" i="123"/>
  <c r="D948" i="123"/>
  <c r="G992" i="123"/>
  <c r="F992" i="123"/>
  <c r="E992" i="123"/>
  <c r="D992" i="123"/>
  <c r="G957" i="123"/>
  <c r="F957" i="123"/>
  <c r="E957" i="123"/>
  <c r="D957" i="123"/>
  <c r="D923" i="123"/>
  <c r="G883" i="123"/>
  <c r="F883" i="123"/>
  <c r="E883" i="123"/>
  <c r="D883" i="123"/>
  <c r="G846" i="123"/>
  <c r="F846" i="123"/>
  <c r="E846" i="123"/>
  <c r="D846" i="123"/>
  <c r="G815" i="123"/>
  <c r="E154" i="123" l="1"/>
  <c r="E180" i="123"/>
  <c r="E179" i="123"/>
  <c r="E178" i="123" s="1"/>
  <c r="E175" i="123"/>
  <c r="E174" i="123" s="1"/>
  <c r="E1041" i="123"/>
  <c r="E1040" i="123" s="1"/>
  <c r="E1038" i="123"/>
  <c r="E1035" i="123"/>
  <c r="E1034" i="123" s="1"/>
  <c r="E1032" i="123"/>
  <c r="F1030" i="123"/>
  <c r="E1028" i="123"/>
  <c r="E1027" i="123" s="1"/>
  <c r="D1028" i="123"/>
  <c r="E1025" i="123"/>
  <c r="E1023" i="123"/>
  <c r="E1020" i="123"/>
  <c r="E1017" i="123"/>
  <c r="E1016" i="123" s="1"/>
  <c r="F1006" i="123"/>
  <c r="F1001" i="123"/>
  <c r="E998" i="123"/>
  <c r="E997" i="123" s="1"/>
  <c r="D998" i="123"/>
  <c r="D997" i="123" s="1"/>
  <c r="F1000" i="123"/>
  <c r="F987" i="123"/>
  <c r="E1012" i="123"/>
  <c r="E1011" i="123" s="1"/>
  <c r="E1009" i="123"/>
  <c r="E1003" i="123"/>
  <c r="E994" i="123"/>
  <c r="E985" i="123"/>
  <c r="E982" i="123"/>
  <c r="E981" i="123" s="1"/>
  <c r="E979" i="123"/>
  <c r="E976" i="123"/>
  <c r="E975" i="123" s="1"/>
  <c r="E963" i="123"/>
  <c r="E962" i="123" s="1"/>
  <c r="E966" i="123"/>
  <c r="E959" i="123"/>
  <c r="E958" i="123" s="1"/>
  <c r="E955" i="123"/>
  <c r="E953" i="123"/>
  <c r="E950" i="123"/>
  <c r="E944" i="123"/>
  <c r="E943" i="123" s="1"/>
  <c r="E941" i="123"/>
  <c r="E932" i="123"/>
  <c r="E928" i="123" s="1"/>
  <c r="D932" i="123"/>
  <c r="D928" i="123" s="1"/>
  <c r="F939" i="123"/>
  <c r="F938" i="123"/>
  <c r="F937" i="123"/>
  <c r="D927" i="123"/>
  <c r="D931" i="123"/>
  <c r="E924" i="123"/>
  <c r="D924" i="123"/>
  <c r="G930" i="123"/>
  <c r="F929" i="123"/>
  <c r="F930" i="123"/>
  <c r="E931" i="123"/>
  <c r="E927" i="123"/>
  <c r="E921" i="123"/>
  <c r="E920" i="123" s="1"/>
  <c r="E916" i="123"/>
  <c r="E913" i="123"/>
  <c r="E912" i="123" s="1"/>
  <c r="F903" i="123"/>
  <c r="E901" i="123"/>
  <c r="E900" i="123" s="1"/>
  <c r="D901" i="123"/>
  <c r="E905" i="123"/>
  <c r="E897" i="123"/>
  <c r="E896" i="123" s="1"/>
  <c r="E893" i="123"/>
  <c r="E892" i="123" s="1"/>
  <c r="E889" i="123"/>
  <c r="E888" i="123" s="1"/>
  <c r="E885" i="123"/>
  <c r="E884" i="123" s="1"/>
  <c r="E881" i="123"/>
  <c r="E879" i="123"/>
  <c r="E876" i="123"/>
  <c r="E875" i="123" s="1"/>
  <c r="F874" i="123"/>
  <c r="E871" i="123"/>
  <c r="E873" i="123"/>
  <c r="D873" i="123"/>
  <c r="F873" i="123" l="1"/>
  <c r="E923" i="123"/>
  <c r="E940" i="123"/>
  <c r="E1022" i="123"/>
  <c r="E870" i="123"/>
  <c r="E869" i="123" s="1"/>
  <c r="E1031" i="123"/>
  <c r="E1015" i="123"/>
  <c r="E993" i="123"/>
  <c r="E1008" i="123"/>
  <c r="E978" i="123"/>
  <c r="E961" i="123"/>
  <c r="E949" i="123"/>
  <c r="G928" i="123"/>
  <c r="F928" i="123"/>
  <c r="E878" i="123"/>
  <c r="G931" i="123"/>
  <c r="F931" i="123"/>
  <c r="E911" i="123"/>
  <c r="E899" i="123"/>
  <c r="E867" i="123" l="1"/>
  <c r="E866" i="123" s="1"/>
  <c r="E850" i="123"/>
  <c r="E849" i="123" s="1"/>
  <c r="E853" i="123"/>
  <c r="E844" i="123"/>
  <c r="E843" i="123" s="1"/>
  <c r="F822" i="123"/>
  <c r="E847" i="123" l="1"/>
  <c r="F821" i="123"/>
  <c r="E819" i="123"/>
  <c r="E818" i="123" s="1"/>
  <c r="D819" i="123"/>
  <c r="D818" i="123" s="1"/>
  <c r="E840" i="123"/>
  <c r="E839" i="123" s="1"/>
  <c r="E837" i="123"/>
  <c r="E824" i="123"/>
  <c r="E813" i="123"/>
  <c r="E812" i="123" s="1"/>
  <c r="E811" i="123" s="1"/>
  <c r="E808" i="123"/>
  <c r="E807" i="123" s="1"/>
  <c r="E806" i="123" s="1"/>
  <c r="E803" i="123"/>
  <c r="E802" i="123" s="1"/>
  <c r="E801" i="123" s="1"/>
  <c r="E798" i="123"/>
  <c r="E797" i="123" s="1"/>
  <c r="E796" i="123" s="1"/>
  <c r="E795" i="123" s="1"/>
  <c r="E793" i="123"/>
  <c r="E792" i="123" s="1"/>
  <c r="E778" i="123"/>
  <c r="E774" i="123"/>
  <c r="E773" i="123" s="1"/>
  <c r="E751" i="123"/>
  <c r="E750" i="123" s="1"/>
  <c r="E755" i="123"/>
  <c r="E770" i="123"/>
  <c r="E769" i="123" s="1"/>
  <c r="E746" i="123"/>
  <c r="E745" i="123" s="1"/>
  <c r="E743" i="123"/>
  <c r="E742" i="123" s="1"/>
  <c r="E739" i="123"/>
  <c r="E736" i="123"/>
  <c r="E735" i="123" s="1"/>
  <c r="E731" i="123"/>
  <c r="E728" i="123"/>
  <c r="E727" i="123" s="1"/>
  <c r="E722" i="123"/>
  <c r="E721" i="123" s="1"/>
  <c r="E708" i="123"/>
  <c r="E704" i="123"/>
  <c r="E703" i="123" s="1"/>
  <c r="E685" i="123"/>
  <c r="F683" i="123"/>
  <c r="E681" i="123"/>
  <c r="E680" i="123" s="1"/>
  <c r="D681" i="123"/>
  <c r="F689" i="123"/>
  <c r="E700" i="123"/>
  <c r="E699" i="123" s="1"/>
  <c r="E677" i="123"/>
  <c r="E676" i="123" s="1"/>
  <c r="E675" i="123" s="1"/>
  <c r="D662" i="123"/>
  <c r="E662" i="123"/>
  <c r="E659" i="123"/>
  <c r="E658" i="123" s="1"/>
  <c r="E657" i="123" s="1"/>
  <c r="F640" i="123"/>
  <c r="E655" i="123"/>
  <c r="E654" i="123" s="1"/>
  <c r="E638" i="123"/>
  <c r="E637" i="123" s="1"/>
  <c r="D638" i="123"/>
  <c r="E642" i="123"/>
  <c r="E679" i="123" l="1"/>
  <c r="E817" i="123"/>
  <c r="E816" i="123" s="1"/>
  <c r="E772" i="123"/>
  <c r="E749" i="123"/>
  <c r="E748" i="123" s="1"/>
  <c r="E734" i="123"/>
  <c r="E726" i="123"/>
  <c r="E702" i="123"/>
  <c r="E636" i="123"/>
  <c r="E635" i="123" s="1"/>
  <c r="E634" i="123" s="1"/>
  <c r="F344" i="123"/>
  <c r="E343" i="123"/>
  <c r="D343" i="123"/>
  <c r="F343" i="123" l="1"/>
  <c r="E631" i="123"/>
  <c r="E627" i="123"/>
  <c r="E626" i="123" s="1"/>
  <c r="E618" i="123"/>
  <c r="E615" i="123"/>
  <c r="E614" i="123" s="1"/>
  <c r="E599" i="123"/>
  <c r="E598" i="123" s="1"/>
  <c r="E611" i="123"/>
  <c r="E610" i="123" s="1"/>
  <c r="E602" i="123"/>
  <c r="E525" i="123"/>
  <c r="D525" i="123"/>
  <c r="F533" i="123"/>
  <c r="F532" i="123"/>
  <c r="F531" i="123"/>
  <c r="E625" i="123" l="1"/>
  <c r="E613" i="123"/>
  <c r="E597" i="123"/>
  <c r="E575" i="123" l="1"/>
  <c r="E574" i="123" s="1"/>
  <c r="E573" i="123" s="1"/>
  <c r="E523" i="123"/>
  <c r="E589" i="123"/>
  <c r="E588" i="123" s="1"/>
  <c r="E587" i="123" s="1"/>
  <c r="E585" i="123"/>
  <c r="E584" i="123" s="1"/>
  <c r="E582" i="123"/>
  <c r="E579" i="123"/>
  <c r="E578" i="123" s="1"/>
  <c r="E564" i="123"/>
  <c r="D564" i="123"/>
  <c r="F572" i="123"/>
  <c r="E561" i="123"/>
  <c r="E560" i="123" s="1"/>
  <c r="E549" i="123"/>
  <c r="E548" i="123" s="1"/>
  <c r="E552" i="123"/>
  <c r="E540" i="123"/>
  <c r="E536" i="123"/>
  <c r="E535" i="123" s="1"/>
  <c r="E508" i="123"/>
  <c r="E507" i="123" s="1"/>
  <c r="D508" i="123"/>
  <c r="E512" i="123"/>
  <c r="E493" i="123"/>
  <c r="E489" i="123"/>
  <c r="E488" i="123" s="1"/>
  <c r="E458" i="123"/>
  <c r="E457" i="123" s="1"/>
  <c r="F445" i="123"/>
  <c r="E435" i="123"/>
  <c r="D435" i="123"/>
  <c r="D434" i="123" s="1"/>
  <c r="F437" i="123"/>
  <c r="E454" i="123"/>
  <c r="E450" i="123"/>
  <c r="E449" i="123" s="1"/>
  <c r="E439" i="123"/>
  <c r="E434" i="123"/>
  <c r="E418" i="123"/>
  <c r="E417" i="123" s="1"/>
  <c r="E429" i="123"/>
  <c r="E421" i="123"/>
  <c r="F415" i="123"/>
  <c r="E414" i="123"/>
  <c r="D414" i="123"/>
  <c r="E408" i="123"/>
  <c r="E407" i="123" s="1"/>
  <c r="E390" i="123"/>
  <c r="E389" i="123" s="1"/>
  <c r="E393" i="123"/>
  <c r="E405" i="123"/>
  <c r="E403" i="123"/>
  <c r="E384" i="123"/>
  <c r="E383" i="123" s="1"/>
  <c r="E382" i="123" s="1"/>
  <c r="E380" i="123"/>
  <c r="E375" i="123"/>
  <c r="E374" i="123" s="1"/>
  <c r="E372" i="123"/>
  <c r="E371" i="123" s="1"/>
  <c r="E364" i="123"/>
  <c r="E361" i="123"/>
  <c r="E360" i="123" s="1"/>
  <c r="E356" i="123"/>
  <c r="E355" i="123" s="1"/>
  <c r="E353" i="123"/>
  <c r="E350" i="123"/>
  <c r="E349" i="123" s="1"/>
  <c r="F337" i="123"/>
  <c r="E346" i="123"/>
  <c r="E345" i="123" s="1"/>
  <c r="E334" i="123"/>
  <c r="E331" i="123"/>
  <c r="E330" i="123" s="1"/>
  <c r="E326" i="123"/>
  <c r="E324" i="123" s="1"/>
  <c r="F414" i="123" l="1"/>
  <c r="E329" i="123"/>
  <c r="E487" i="123"/>
  <c r="E359" i="123"/>
  <c r="E358" i="123" s="1"/>
  <c r="E379" i="123"/>
  <c r="E522" i="123"/>
  <c r="E521" i="123" s="1"/>
  <c r="E577" i="123"/>
  <c r="E534" i="123"/>
  <c r="E559" i="123"/>
  <c r="E547" i="123"/>
  <c r="E506" i="123"/>
  <c r="E448" i="123"/>
  <c r="E456" i="123"/>
  <c r="E432" i="123"/>
  <c r="E416" i="123"/>
  <c r="E402" i="123"/>
  <c r="E388" i="123" s="1"/>
  <c r="E387" i="123" s="1"/>
  <c r="E352" i="123"/>
  <c r="E505" i="123" l="1"/>
  <c r="E348" i="123"/>
  <c r="E431" i="123"/>
  <c r="E323" i="123"/>
  <c r="E320" i="123"/>
  <c r="E319" i="123" s="1"/>
  <c r="E317" i="123"/>
  <c r="E316" i="123" s="1"/>
  <c r="E312" i="123"/>
  <c r="E309" i="123"/>
  <c r="E308" i="123" s="1"/>
  <c r="E302" i="123"/>
  <c r="E301" i="123" s="1"/>
  <c r="E292" i="123"/>
  <c r="E291" i="123" s="1"/>
  <c r="E288" i="123"/>
  <c r="E286" i="123"/>
  <c r="E282" i="123"/>
  <c r="E281" i="123" s="1"/>
  <c r="E274" i="123"/>
  <c r="E270" i="123"/>
  <c r="E269" i="123" s="1"/>
  <c r="E265" i="123"/>
  <c r="E264" i="123" s="1"/>
  <c r="E185" i="123"/>
  <c r="E183" i="123"/>
  <c r="D183" i="123"/>
  <c r="E252" i="123"/>
  <c r="D252" i="123"/>
  <c r="F258" i="123"/>
  <c r="F257" i="123"/>
  <c r="F256" i="123"/>
  <c r="E255" i="123"/>
  <c r="D255" i="123"/>
  <c r="F254" i="123"/>
  <c r="F253" i="123"/>
  <c r="F255" i="123" l="1"/>
  <c r="E267" i="123"/>
  <c r="E386" i="123"/>
  <c r="E251" i="123"/>
  <c r="E285" i="123"/>
  <c r="E307" i="123"/>
  <c r="E306" i="123" s="1"/>
  <c r="E290" i="123"/>
  <c r="F252" i="123"/>
  <c r="E284" i="123" l="1"/>
  <c r="D251" i="123"/>
  <c r="F251" i="123" l="1"/>
  <c r="E245" i="123" l="1"/>
  <c r="E263" i="123" l="1"/>
  <c r="E260" i="123"/>
  <c r="E259" i="123" s="1"/>
  <c r="E248" i="123"/>
  <c r="E244" i="123"/>
  <c r="E239" i="123"/>
  <c r="E131" i="123" s="1"/>
  <c r="E236" i="123"/>
  <c r="E130" i="123" s="1"/>
  <c r="E232" i="123"/>
  <c r="E226" i="123"/>
  <c r="E135" i="123" s="1"/>
  <c r="D226" i="123"/>
  <c r="F228" i="123"/>
  <c r="E210" i="123"/>
  <c r="E209" i="123" s="1"/>
  <c r="E207" i="123"/>
  <c r="E129" i="123" s="1"/>
  <c r="E215" i="123"/>
  <c r="E230" i="123"/>
  <c r="E229" i="123" s="1"/>
  <c r="E198" i="123"/>
  <c r="E195" i="123"/>
  <c r="E194" i="123" s="1"/>
  <c r="E182" i="123"/>
  <c r="E161" i="123"/>
  <c r="E160" i="123"/>
  <c r="E159" i="123"/>
  <c r="E158" i="123"/>
  <c r="E157" i="123"/>
  <c r="E156" i="123"/>
  <c r="E155" i="123"/>
  <c r="E153" i="123"/>
  <c r="E152" i="123"/>
  <c r="E151" i="123"/>
  <c r="E150" i="123"/>
  <c r="E149" i="123"/>
  <c r="E148" i="123"/>
  <c r="E147" i="123"/>
  <c r="E146" i="123"/>
  <c r="E145" i="123"/>
  <c r="E144" i="123"/>
  <c r="E143" i="123"/>
  <c r="E142" i="123"/>
  <c r="E51" i="123"/>
  <c r="E64" i="123"/>
  <c r="E76" i="123"/>
  <c r="E133" i="123" l="1"/>
  <c r="E134" i="123"/>
  <c r="E128" i="123"/>
  <c r="E243" i="123"/>
  <c r="E235" i="123"/>
  <c r="E193" i="123"/>
  <c r="E206" i="123"/>
  <c r="E141" i="123"/>
  <c r="E140" i="123" s="1"/>
  <c r="G6" i="123"/>
  <c r="G7" i="123"/>
  <c r="G10" i="123"/>
  <c r="G14" i="123"/>
  <c r="G15" i="123"/>
  <c r="G16" i="123"/>
  <c r="G18" i="123"/>
  <c r="G19" i="123"/>
  <c r="G20" i="123"/>
  <c r="G22" i="123"/>
  <c r="G23" i="123"/>
  <c r="G24" i="123"/>
  <c r="G26" i="123"/>
  <c r="G27" i="123"/>
  <c r="G28" i="123"/>
  <c r="G29" i="123"/>
  <c r="G31" i="123"/>
  <c r="G32" i="123"/>
  <c r="G33" i="123"/>
  <c r="G34" i="123"/>
  <c r="G36" i="123"/>
  <c r="G38" i="123"/>
  <c r="G39" i="123"/>
  <c r="G40" i="123"/>
  <c r="G41" i="123"/>
  <c r="G43" i="123"/>
  <c r="G44" i="123"/>
  <c r="G45" i="123"/>
  <c r="G46" i="123"/>
  <c r="G48" i="123"/>
  <c r="G50" i="123"/>
  <c r="G52" i="123"/>
  <c r="G53" i="123"/>
  <c r="G54" i="123"/>
  <c r="G55" i="123"/>
  <c r="G56" i="123"/>
  <c r="G57" i="123"/>
  <c r="G58" i="123"/>
  <c r="G59" i="123"/>
  <c r="G60" i="123"/>
  <c r="G61" i="123"/>
  <c r="G62" i="123"/>
  <c r="G63" i="123"/>
  <c r="G65" i="123"/>
  <c r="G66" i="123"/>
  <c r="G68" i="123"/>
  <c r="G70" i="123"/>
  <c r="G72" i="123"/>
  <c r="G74" i="123"/>
  <c r="G77" i="123"/>
  <c r="G78" i="123"/>
  <c r="G79" i="123"/>
  <c r="G80" i="123"/>
  <c r="G81" i="123"/>
  <c r="G83" i="123"/>
  <c r="G84" i="123"/>
  <c r="G86" i="123"/>
  <c r="G87" i="123"/>
  <c r="G91" i="123"/>
  <c r="G94" i="123"/>
  <c r="G95" i="123"/>
  <c r="G96" i="123"/>
  <c r="G97" i="123"/>
  <c r="G98" i="123"/>
  <c r="G99" i="123"/>
  <c r="G100" i="123"/>
  <c r="G101" i="123"/>
  <c r="G102" i="123"/>
  <c r="G103" i="123"/>
  <c r="G104" i="123"/>
  <c r="G105" i="123"/>
  <c r="G107" i="123"/>
  <c r="G108" i="123"/>
  <c r="G109" i="123"/>
  <c r="G110" i="123"/>
  <c r="G111" i="123"/>
  <c r="G123" i="123"/>
  <c r="G124" i="123"/>
  <c r="G139" i="123"/>
  <c r="G166" i="123"/>
  <c r="G167" i="123"/>
  <c r="G168" i="123"/>
  <c r="G169" i="123"/>
  <c r="G170" i="123"/>
  <c r="G171" i="123"/>
  <c r="G172" i="123"/>
  <c r="G173" i="123"/>
  <c r="G177" i="123"/>
  <c r="G184" i="123"/>
  <c r="G186" i="123"/>
  <c r="G187" i="123"/>
  <c r="G189" i="123"/>
  <c r="G196" i="123"/>
  <c r="G197" i="123"/>
  <c r="G199" i="123"/>
  <c r="G200" i="123"/>
  <c r="G201" i="123"/>
  <c r="G202" i="123"/>
  <c r="G203" i="123"/>
  <c r="G204" i="123"/>
  <c r="G205" i="123"/>
  <c r="G208" i="123"/>
  <c r="G211" i="123"/>
  <c r="G212" i="123"/>
  <c r="G213" i="123"/>
  <c r="G214" i="123"/>
  <c r="G216" i="123"/>
  <c r="G217" i="123"/>
  <c r="G218" i="123"/>
  <c r="G219" i="123"/>
  <c r="G220" i="123"/>
  <c r="G221" i="123"/>
  <c r="G222" i="123"/>
  <c r="G223" i="123"/>
  <c r="G224" i="123"/>
  <c r="G225" i="123"/>
  <c r="G226" i="123"/>
  <c r="G227" i="123"/>
  <c r="G231" i="123"/>
  <c r="G233" i="123"/>
  <c r="G237" i="123"/>
  <c r="G238" i="123"/>
  <c r="G240" i="123"/>
  <c r="G241" i="123"/>
  <c r="G242" i="123"/>
  <c r="G246" i="123"/>
  <c r="G247" i="123"/>
  <c r="G249" i="123"/>
  <c r="G250" i="123"/>
  <c r="G261" i="123"/>
  <c r="G262" i="123"/>
  <c r="G266" i="123"/>
  <c r="G268" i="123"/>
  <c r="G271" i="123"/>
  <c r="G272" i="123"/>
  <c r="G273" i="123"/>
  <c r="G275" i="123"/>
  <c r="G276" i="123"/>
  <c r="G277" i="123"/>
  <c r="G278" i="123"/>
  <c r="G279" i="123"/>
  <c r="G280" i="123"/>
  <c r="G283" i="123"/>
  <c r="G287" i="123"/>
  <c r="G289" i="123"/>
  <c r="G293" i="123"/>
  <c r="G294" i="123"/>
  <c r="G295" i="123"/>
  <c r="G296" i="123"/>
  <c r="G297" i="123"/>
  <c r="G298" i="123"/>
  <c r="G299" i="123"/>
  <c r="G300" i="123"/>
  <c r="G303" i="123"/>
  <c r="G304" i="123"/>
  <c r="G305" i="123"/>
  <c r="G310" i="123"/>
  <c r="G311" i="123"/>
  <c r="G313" i="123"/>
  <c r="G314" i="123"/>
  <c r="G315" i="123"/>
  <c r="G318" i="123"/>
  <c r="G321" i="123"/>
  <c r="G322" i="123"/>
  <c r="G325" i="123"/>
  <c r="G327" i="123"/>
  <c r="G328" i="123"/>
  <c r="G332" i="123"/>
  <c r="G333" i="123"/>
  <c r="G335" i="123"/>
  <c r="G336" i="123"/>
  <c r="G338" i="123"/>
  <c r="G339" i="123"/>
  <c r="G340" i="123"/>
  <c r="G341" i="123"/>
  <c r="G342" i="123"/>
  <c r="G347" i="123"/>
  <c r="G351" i="123"/>
  <c r="G354" i="123"/>
  <c r="G357" i="123"/>
  <c r="G362" i="123"/>
  <c r="G363" i="123"/>
  <c r="G365" i="123"/>
  <c r="G366" i="123"/>
  <c r="G367" i="123"/>
  <c r="G368" i="123"/>
  <c r="G369" i="123"/>
  <c r="G370" i="123"/>
  <c r="G373" i="123"/>
  <c r="G376" i="123"/>
  <c r="G377" i="123"/>
  <c r="G378" i="123"/>
  <c r="G381" i="123"/>
  <c r="G385" i="123"/>
  <c r="G391" i="123"/>
  <c r="G392" i="123"/>
  <c r="G394" i="123"/>
  <c r="G395" i="123"/>
  <c r="G396" i="123"/>
  <c r="G397" i="123"/>
  <c r="G398" i="123"/>
  <c r="G399" i="123"/>
  <c r="G400" i="123"/>
  <c r="G401" i="123"/>
  <c r="G404" i="123"/>
  <c r="G406" i="123"/>
  <c r="G409" i="123"/>
  <c r="G410" i="123"/>
  <c r="G411" i="123"/>
  <c r="G412" i="123"/>
  <c r="G413" i="123"/>
  <c r="G419" i="123"/>
  <c r="G420" i="123"/>
  <c r="G422" i="123"/>
  <c r="G423" i="123"/>
  <c r="G424" i="123"/>
  <c r="G425" i="123"/>
  <c r="G426" i="123"/>
  <c r="G427" i="123"/>
  <c r="G428" i="123"/>
  <c r="G430" i="123"/>
  <c r="G433" i="123"/>
  <c r="G436" i="123"/>
  <c r="G438" i="123"/>
  <c r="G440" i="123"/>
  <c r="G441" i="123"/>
  <c r="G442" i="123"/>
  <c r="G443" i="123"/>
  <c r="G444" i="123"/>
  <c r="G446" i="123"/>
  <c r="G447" i="123"/>
  <c r="G451" i="123"/>
  <c r="G452" i="123"/>
  <c r="G453" i="123"/>
  <c r="G455" i="123"/>
  <c r="G459" i="123"/>
  <c r="G460" i="123"/>
  <c r="G461" i="123"/>
  <c r="G462" i="123"/>
  <c r="G463" i="123"/>
  <c r="G464" i="123"/>
  <c r="G465" i="123"/>
  <c r="G466" i="123"/>
  <c r="G467" i="123"/>
  <c r="G468" i="123"/>
  <c r="G469" i="123"/>
  <c r="G470" i="123"/>
  <c r="G471" i="123"/>
  <c r="G472" i="123"/>
  <c r="G473" i="123"/>
  <c r="G474" i="123"/>
  <c r="G475" i="123"/>
  <c r="G476" i="123"/>
  <c r="G477" i="123"/>
  <c r="G478" i="123"/>
  <c r="G479" i="123"/>
  <c r="G480" i="123"/>
  <c r="G481" i="123"/>
  <c r="G482" i="123"/>
  <c r="G483" i="123"/>
  <c r="G484" i="123"/>
  <c r="G485" i="123"/>
  <c r="G486" i="123"/>
  <c r="G490" i="123"/>
  <c r="G491" i="123"/>
  <c r="G492" i="123"/>
  <c r="G494" i="123"/>
  <c r="G495" i="123"/>
  <c r="G496" i="123"/>
  <c r="G497" i="123"/>
  <c r="G498" i="123"/>
  <c r="G499" i="123"/>
  <c r="G500" i="123"/>
  <c r="G501" i="123"/>
  <c r="G502" i="123"/>
  <c r="G503" i="123"/>
  <c r="G504" i="123"/>
  <c r="G509" i="123"/>
  <c r="G511" i="123"/>
  <c r="G513" i="123"/>
  <c r="G514" i="123"/>
  <c r="G515" i="123"/>
  <c r="G516" i="123"/>
  <c r="G517" i="123"/>
  <c r="G518" i="123"/>
  <c r="G519" i="123"/>
  <c r="G520" i="123"/>
  <c r="G524" i="123"/>
  <c r="G526" i="123"/>
  <c r="G527" i="123"/>
  <c r="G528" i="123"/>
  <c r="G529" i="123"/>
  <c r="G530" i="123"/>
  <c r="G537" i="123"/>
  <c r="G538" i="123"/>
  <c r="G539" i="123"/>
  <c r="G541" i="123"/>
  <c r="G542" i="123"/>
  <c r="G543" i="123"/>
  <c r="G544" i="123"/>
  <c r="G545" i="123"/>
  <c r="G546" i="123"/>
  <c r="G550" i="123"/>
  <c r="G551" i="123"/>
  <c r="G553" i="123"/>
  <c r="G554" i="123"/>
  <c r="G555" i="123"/>
  <c r="G556" i="123"/>
  <c r="G557" i="123"/>
  <c r="G558" i="123"/>
  <c r="G562" i="123"/>
  <c r="G563" i="123"/>
  <c r="G565" i="123"/>
  <c r="G566" i="123"/>
  <c r="G567" i="123"/>
  <c r="G568" i="123"/>
  <c r="G569" i="123"/>
  <c r="G570" i="123"/>
  <c r="G571" i="123"/>
  <c r="G576" i="123"/>
  <c r="G580" i="123"/>
  <c r="G581" i="123"/>
  <c r="G583" i="123"/>
  <c r="G586" i="123"/>
  <c r="G590" i="123"/>
  <c r="G591" i="123"/>
  <c r="G592" i="123"/>
  <c r="G593" i="123"/>
  <c r="G594" i="123"/>
  <c r="G595" i="123"/>
  <c r="G596" i="123"/>
  <c r="G600" i="123"/>
  <c r="G601" i="123"/>
  <c r="G603" i="123"/>
  <c r="G604" i="123"/>
  <c r="G605" i="123"/>
  <c r="G606" i="123"/>
  <c r="G607" i="123"/>
  <c r="G608" i="123"/>
  <c r="G609" i="123"/>
  <c r="G612" i="123"/>
  <c r="G616" i="123"/>
  <c r="G617" i="123"/>
  <c r="G619" i="123"/>
  <c r="G620" i="123"/>
  <c r="G621" i="123"/>
  <c r="G622" i="123"/>
  <c r="G623" i="123"/>
  <c r="G624" i="123"/>
  <c r="G628" i="123"/>
  <c r="G629" i="123"/>
  <c r="G630" i="123"/>
  <c r="G632" i="123"/>
  <c r="G633" i="123"/>
  <c r="G639" i="123"/>
  <c r="G641" i="123"/>
  <c r="G643" i="123"/>
  <c r="G644" i="123"/>
  <c r="G645" i="123"/>
  <c r="G646" i="123"/>
  <c r="G647" i="123"/>
  <c r="G648" i="123"/>
  <c r="G649" i="123"/>
  <c r="G650" i="123"/>
  <c r="G651" i="123"/>
  <c r="G652" i="123"/>
  <c r="G653" i="123"/>
  <c r="G656" i="123"/>
  <c r="G660" i="123"/>
  <c r="G661" i="123"/>
  <c r="G663" i="123"/>
  <c r="G664" i="123"/>
  <c r="G665" i="123"/>
  <c r="G666" i="123"/>
  <c r="G667" i="123"/>
  <c r="G668" i="123"/>
  <c r="G669" i="123"/>
  <c r="G670" i="123"/>
  <c r="G671" i="123"/>
  <c r="G672" i="123"/>
  <c r="G673" i="123"/>
  <c r="G674" i="123"/>
  <c r="G678" i="123"/>
  <c r="G682" i="123"/>
  <c r="G684" i="123"/>
  <c r="G686" i="123"/>
  <c r="G687" i="123"/>
  <c r="G688" i="123"/>
  <c r="G690" i="123"/>
  <c r="G691" i="123"/>
  <c r="G692" i="123"/>
  <c r="G693" i="123"/>
  <c r="G694" i="123"/>
  <c r="G695" i="123"/>
  <c r="G696" i="123"/>
  <c r="G697" i="123"/>
  <c r="G698" i="123"/>
  <c r="G701" i="123"/>
  <c r="G705" i="123"/>
  <c r="G706" i="123"/>
  <c r="G707" i="123"/>
  <c r="G709" i="123"/>
  <c r="G710" i="123"/>
  <c r="G711" i="123"/>
  <c r="G712" i="123"/>
  <c r="G713" i="123"/>
  <c r="G714" i="123"/>
  <c r="G715" i="123"/>
  <c r="G716" i="123"/>
  <c r="G717" i="123"/>
  <c r="G718" i="123"/>
  <c r="G719" i="123"/>
  <c r="G720" i="123"/>
  <c r="G723" i="123"/>
  <c r="G724" i="123"/>
  <c r="G725" i="123"/>
  <c r="G729" i="123"/>
  <c r="G730" i="123"/>
  <c r="G732" i="123"/>
  <c r="G733" i="123"/>
  <c r="G737" i="123"/>
  <c r="G738" i="123"/>
  <c r="G740" i="123"/>
  <c r="G741" i="123"/>
  <c r="G744" i="123"/>
  <c r="G747" i="123"/>
  <c r="G752" i="123"/>
  <c r="G753" i="123"/>
  <c r="G754" i="123"/>
  <c r="G756" i="123"/>
  <c r="G757" i="123"/>
  <c r="G758" i="123"/>
  <c r="G759" i="123"/>
  <c r="G760" i="123"/>
  <c r="G761" i="123"/>
  <c r="G762" i="123"/>
  <c r="G763" i="123"/>
  <c r="G764" i="123"/>
  <c r="G765" i="123"/>
  <c r="G766" i="123"/>
  <c r="G767" i="123"/>
  <c r="G768" i="123"/>
  <c r="G771" i="123"/>
  <c r="G775" i="123"/>
  <c r="G776" i="123"/>
  <c r="G777" i="123"/>
  <c r="G779" i="123"/>
  <c r="G780" i="123"/>
  <c r="G781" i="123"/>
  <c r="G782" i="123"/>
  <c r="G783" i="123"/>
  <c r="G784" i="123"/>
  <c r="G785" i="123"/>
  <c r="G786" i="123"/>
  <c r="G787" i="123"/>
  <c r="G788" i="123"/>
  <c r="G789" i="123"/>
  <c r="G790" i="123"/>
  <c r="G791" i="123"/>
  <c r="G794" i="123"/>
  <c r="G799" i="123"/>
  <c r="G800" i="123"/>
  <c r="G804" i="123"/>
  <c r="G805" i="123"/>
  <c r="G809" i="123"/>
  <c r="G810" i="123"/>
  <c r="G814" i="123"/>
  <c r="G820" i="123"/>
  <c r="G823" i="123"/>
  <c r="G825" i="123"/>
  <c r="G826" i="123"/>
  <c r="G827" i="123"/>
  <c r="G828" i="123"/>
  <c r="G829" i="123"/>
  <c r="G830" i="123"/>
  <c r="G831" i="123"/>
  <c r="G832" i="123"/>
  <c r="G833" i="123"/>
  <c r="G834" i="123"/>
  <c r="G835" i="123"/>
  <c r="G836" i="123"/>
  <c r="G838" i="123"/>
  <c r="G841" i="123"/>
  <c r="G842" i="123"/>
  <c r="G845" i="123"/>
  <c r="G848" i="123"/>
  <c r="G851" i="123"/>
  <c r="G852" i="123"/>
  <c r="G854" i="123"/>
  <c r="G855" i="123"/>
  <c r="G856" i="123"/>
  <c r="G857" i="123"/>
  <c r="G858" i="123"/>
  <c r="G859" i="123"/>
  <c r="G860" i="123"/>
  <c r="G861" i="123"/>
  <c r="G862" i="123"/>
  <c r="G863" i="123"/>
  <c r="G864" i="123"/>
  <c r="G865" i="123"/>
  <c r="G868" i="123"/>
  <c r="G872" i="123"/>
  <c r="G877" i="123"/>
  <c r="G880" i="123"/>
  <c r="G882" i="123"/>
  <c r="G886" i="123"/>
  <c r="G887" i="123"/>
  <c r="G890" i="123"/>
  <c r="G891" i="123"/>
  <c r="G894" i="123"/>
  <c r="G895" i="123"/>
  <c r="G898" i="123"/>
  <c r="G902" i="123"/>
  <c r="G904" i="123"/>
  <c r="G906" i="123"/>
  <c r="G907" i="123"/>
  <c r="G908" i="123"/>
  <c r="G909" i="123"/>
  <c r="G910" i="123"/>
  <c r="G914" i="123"/>
  <c r="G915" i="123"/>
  <c r="G917" i="123"/>
  <c r="G918" i="123"/>
  <c r="G919" i="123"/>
  <c r="G922" i="123"/>
  <c r="G925" i="123"/>
  <c r="G926" i="123"/>
  <c r="G933" i="123"/>
  <c r="G934" i="123"/>
  <c r="G935" i="123"/>
  <c r="G936" i="123"/>
  <c r="G942" i="123"/>
  <c r="G945" i="123"/>
  <c r="G946" i="123"/>
  <c r="G947" i="123"/>
  <c r="G951" i="123"/>
  <c r="G952" i="123"/>
  <c r="G954" i="123"/>
  <c r="G956" i="123"/>
  <c r="G960" i="123"/>
  <c r="G964" i="123"/>
  <c r="G965" i="123"/>
  <c r="G967" i="123"/>
  <c r="G968" i="123"/>
  <c r="G969" i="123"/>
  <c r="G970" i="123"/>
  <c r="G971" i="123"/>
  <c r="G972" i="123"/>
  <c r="G973" i="123"/>
  <c r="G974" i="123"/>
  <c r="G977" i="123"/>
  <c r="G980" i="123"/>
  <c r="G983" i="123"/>
  <c r="G984" i="123"/>
  <c r="G986" i="123"/>
  <c r="G988" i="123"/>
  <c r="G989" i="123"/>
  <c r="G990" i="123"/>
  <c r="G991" i="123"/>
  <c r="G995" i="123"/>
  <c r="G996" i="123"/>
  <c r="G999" i="123"/>
  <c r="G1002" i="123"/>
  <c r="G1004" i="123"/>
  <c r="G1005" i="123"/>
  <c r="G1007" i="123"/>
  <c r="G1010" i="123"/>
  <c r="G1013" i="123"/>
  <c r="G1014" i="123"/>
  <c r="G1018" i="123"/>
  <c r="G1019" i="123"/>
  <c r="G1021" i="123"/>
  <c r="G1024" i="123"/>
  <c r="G1026" i="123"/>
  <c r="G1029" i="123"/>
  <c r="G1033" i="123"/>
  <c r="G1036" i="123"/>
  <c r="G1037" i="123"/>
  <c r="G1039" i="123"/>
  <c r="G1042" i="123"/>
  <c r="F6" i="123"/>
  <c r="F7" i="123"/>
  <c r="F10" i="123"/>
  <c r="F14" i="123"/>
  <c r="F15" i="123"/>
  <c r="F16" i="123"/>
  <c r="F18" i="123"/>
  <c r="F19" i="123"/>
  <c r="F20" i="123"/>
  <c r="F22" i="123"/>
  <c r="F23" i="123"/>
  <c r="F24" i="123"/>
  <c r="F26" i="123"/>
  <c r="F27" i="123"/>
  <c r="F28" i="123"/>
  <c r="F29" i="123"/>
  <c r="F31" i="123"/>
  <c r="F32" i="123"/>
  <c r="F33" i="123"/>
  <c r="F34" i="123"/>
  <c r="F35" i="123"/>
  <c r="F36" i="123"/>
  <c r="F38" i="123"/>
  <c r="F39" i="123"/>
  <c r="F40" i="123"/>
  <c r="F41" i="123"/>
  <c r="F43" i="123"/>
  <c r="F44" i="123"/>
  <c r="F45" i="123"/>
  <c r="F46" i="123"/>
  <c r="F48" i="123"/>
  <c r="F49" i="123"/>
  <c r="F50" i="123"/>
  <c r="F52" i="123"/>
  <c r="F53" i="123"/>
  <c r="F54" i="123"/>
  <c r="F55" i="123"/>
  <c r="F56" i="123"/>
  <c r="F57" i="123"/>
  <c r="F58" i="123"/>
  <c r="F59" i="123"/>
  <c r="F60" i="123"/>
  <c r="F61" i="123"/>
  <c r="F62" i="123"/>
  <c r="F63" i="123"/>
  <c r="F65" i="123"/>
  <c r="F66" i="123"/>
  <c r="F68" i="123"/>
  <c r="F70" i="123"/>
  <c r="F72" i="123"/>
  <c r="F74" i="123"/>
  <c r="F77" i="123"/>
  <c r="F78" i="123"/>
  <c r="F79" i="123"/>
  <c r="F80" i="123"/>
  <c r="F81" i="123"/>
  <c r="F83" i="123"/>
  <c r="F84" i="123"/>
  <c r="F86" i="123"/>
  <c r="F87" i="123"/>
  <c r="F88" i="123"/>
  <c r="F89" i="123"/>
  <c r="F91" i="123"/>
  <c r="F94" i="123"/>
  <c r="F95" i="123"/>
  <c r="F96" i="123"/>
  <c r="F97" i="123"/>
  <c r="F98" i="123"/>
  <c r="F99" i="123"/>
  <c r="F100" i="123"/>
  <c r="F101" i="123"/>
  <c r="F102" i="123"/>
  <c r="F103" i="123"/>
  <c r="F104" i="123"/>
  <c r="F105" i="123"/>
  <c r="F107" i="123"/>
  <c r="F108" i="123"/>
  <c r="F109" i="123"/>
  <c r="F110" i="123"/>
  <c r="F111" i="123"/>
  <c r="F112" i="123"/>
  <c r="F113" i="123"/>
  <c r="F114" i="123"/>
  <c r="F115" i="123"/>
  <c r="F116" i="123"/>
  <c r="F117" i="123"/>
  <c r="F118" i="123"/>
  <c r="F119" i="123"/>
  <c r="F120" i="123"/>
  <c r="F121" i="123"/>
  <c r="F123" i="123"/>
  <c r="F124" i="123"/>
  <c r="F126" i="123"/>
  <c r="F139" i="123"/>
  <c r="F166" i="123"/>
  <c r="F167" i="123"/>
  <c r="F168" i="123"/>
  <c r="F169" i="123"/>
  <c r="F170" i="123"/>
  <c r="F171" i="123"/>
  <c r="F172" i="123"/>
  <c r="F173" i="123"/>
  <c r="F177" i="123"/>
  <c r="F184" i="123"/>
  <c r="F186" i="123"/>
  <c r="F187" i="123"/>
  <c r="F196" i="123"/>
  <c r="F197" i="123"/>
  <c r="F199" i="123"/>
  <c r="F200" i="123"/>
  <c r="F201" i="123"/>
  <c r="F202" i="123"/>
  <c r="F203" i="123"/>
  <c r="F204" i="123"/>
  <c r="F205" i="123"/>
  <c r="F208" i="123"/>
  <c r="F211" i="123"/>
  <c r="F212" i="123"/>
  <c r="F213" i="123"/>
  <c r="F214" i="123"/>
  <c r="F216" i="123"/>
  <c r="F217" i="123"/>
  <c r="F218" i="123"/>
  <c r="F219" i="123"/>
  <c r="F220" i="123"/>
  <c r="F221" i="123"/>
  <c r="F222" i="123"/>
  <c r="F223" i="123"/>
  <c r="F224" i="123"/>
  <c r="F225" i="123"/>
  <c r="F226" i="123"/>
  <c r="F227" i="123"/>
  <c r="F231" i="123"/>
  <c r="F233" i="123"/>
  <c r="F237" i="123"/>
  <c r="F238" i="123"/>
  <c r="F240" i="123"/>
  <c r="F241" i="123"/>
  <c r="F242" i="123"/>
  <c r="F246" i="123"/>
  <c r="F247" i="123"/>
  <c r="F249" i="123"/>
  <c r="F250" i="123"/>
  <c r="F261" i="123"/>
  <c r="F262" i="123"/>
  <c r="F266" i="123"/>
  <c r="F268" i="123"/>
  <c r="F271" i="123"/>
  <c r="F272" i="123"/>
  <c r="F273" i="123"/>
  <c r="F275" i="123"/>
  <c r="F276" i="123"/>
  <c r="F277" i="123"/>
  <c r="F278" i="123"/>
  <c r="F279" i="123"/>
  <c r="F280" i="123"/>
  <c r="F283" i="123"/>
  <c r="F287" i="123"/>
  <c r="F289" i="123"/>
  <c r="F293" i="123"/>
  <c r="F294" i="123"/>
  <c r="F295" i="123"/>
  <c r="F296" i="123"/>
  <c r="F297" i="123"/>
  <c r="F298" i="123"/>
  <c r="F299" i="123"/>
  <c r="F300" i="123"/>
  <c r="F303" i="123"/>
  <c r="F304" i="123"/>
  <c r="F305" i="123"/>
  <c r="F310" i="123"/>
  <c r="F311" i="123"/>
  <c r="F313" i="123"/>
  <c r="F314" i="123"/>
  <c r="F315" i="123"/>
  <c r="F318" i="123"/>
  <c r="F321" i="123"/>
  <c r="F322" i="123"/>
  <c r="F325" i="123"/>
  <c r="F327" i="123"/>
  <c r="F328" i="123"/>
  <c r="F332" i="123"/>
  <c r="F333" i="123"/>
  <c r="F335" i="123"/>
  <c r="F336" i="123"/>
  <c r="F338" i="123"/>
  <c r="F339" i="123"/>
  <c r="F340" i="123"/>
  <c r="F341" i="123"/>
  <c r="F342" i="123"/>
  <c r="F347" i="123"/>
  <c r="F351" i="123"/>
  <c r="F354" i="123"/>
  <c r="F357" i="123"/>
  <c r="F362" i="123"/>
  <c r="F363" i="123"/>
  <c r="F365" i="123"/>
  <c r="F366" i="123"/>
  <c r="F367" i="123"/>
  <c r="F368" i="123"/>
  <c r="F369" i="123"/>
  <c r="F370" i="123"/>
  <c r="F373" i="123"/>
  <c r="F376" i="123"/>
  <c r="F377" i="123"/>
  <c r="F378" i="123"/>
  <c r="F381" i="123"/>
  <c r="F385" i="123"/>
  <c r="F391" i="123"/>
  <c r="F392" i="123"/>
  <c r="F394" i="123"/>
  <c r="F395" i="123"/>
  <c r="F396" i="123"/>
  <c r="F397" i="123"/>
  <c r="F398" i="123"/>
  <c r="F399" i="123"/>
  <c r="F400" i="123"/>
  <c r="F401" i="123"/>
  <c r="F404" i="123"/>
  <c r="F406" i="123"/>
  <c r="F409" i="123"/>
  <c r="F410" i="123"/>
  <c r="F411" i="123"/>
  <c r="F412" i="123"/>
  <c r="F413" i="123"/>
  <c r="F419" i="123"/>
  <c r="F420" i="123"/>
  <c r="F422" i="123"/>
  <c r="F423" i="123"/>
  <c r="F424" i="123"/>
  <c r="F425" i="123"/>
  <c r="F426" i="123"/>
  <c r="F427" i="123"/>
  <c r="F428" i="123"/>
  <c r="F430" i="123"/>
  <c r="F433" i="123"/>
  <c r="F436" i="123"/>
  <c r="F438" i="123"/>
  <c r="F440" i="123"/>
  <c r="F441" i="123"/>
  <c r="F442" i="123"/>
  <c r="F443" i="123"/>
  <c r="F444" i="123"/>
  <c r="F446" i="123"/>
  <c r="F447" i="123"/>
  <c r="F451" i="123"/>
  <c r="F452" i="123"/>
  <c r="F453" i="123"/>
  <c r="F455" i="123"/>
  <c r="F459" i="123"/>
  <c r="F460" i="123"/>
  <c r="F461" i="123"/>
  <c r="F462" i="123"/>
  <c r="F463" i="123"/>
  <c r="F464" i="123"/>
  <c r="F465" i="123"/>
  <c r="F466" i="123"/>
  <c r="F467" i="123"/>
  <c r="F468" i="123"/>
  <c r="F469" i="123"/>
  <c r="F470" i="123"/>
  <c r="F471" i="123"/>
  <c r="F472" i="123"/>
  <c r="F473" i="123"/>
  <c r="F474" i="123"/>
  <c r="F475" i="123"/>
  <c r="F476" i="123"/>
  <c r="F477" i="123"/>
  <c r="F478" i="123"/>
  <c r="F479" i="123"/>
  <c r="F480" i="123"/>
  <c r="F481" i="123"/>
  <c r="F482" i="123"/>
  <c r="F483" i="123"/>
  <c r="F484" i="123"/>
  <c r="F485" i="123"/>
  <c r="F486" i="123"/>
  <c r="F490" i="123"/>
  <c r="F491" i="123"/>
  <c r="F492" i="123"/>
  <c r="F494" i="123"/>
  <c r="F495" i="123"/>
  <c r="F496" i="123"/>
  <c r="F497" i="123"/>
  <c r="F498" i="123"/>
  <c r="F499" i="123"/>
  <c r="F500" i="123"/>
  <c r="F501" i="123"/>
  <c r="F502" i="123"/>
  <c r="F503" i="123"/>
  <c r="F504" i="123"/>
  <c r="F509" i="123"/>
  <c r="F511" i="123"/>
  <c r="F513" i="123"/>
  <c r="F514" i="123"/>
  <c r="F515" i="123"/>
  <c r="F516" i="123"/>
  <c r="F517" i="123"/>
  <c r="F518" i="123"/>
  <c r="F519" i="123"/>
  <c r="F520" i="123"/>
  <c r="F524" i="123"/>
  <c r="F526" i="123"/>
  <c r="F527" i="123"/>
  <c r="F528" i="123"/>
  <c r="F529" i="123"/>
  <c r="F530" i="123"/>
  <c r="F537" i="123"/>
  <c r="F538" i="123"/>
  <c r="F539" i="123"/>
  <c r="F541" i="123"/>
  <c r="F542" i="123"/>
  <c r="F543" i="123"/>
  <c r="F544" i="123"/>
  <c r="F545" i="123"/>
  <c r="F546" i="123"/>
  <c r="F550" i="123"/>
  <c r="F551" i="123"/>
  <c r="F553" i="123"/>
  <c r="F554" i="123"/>
  <c r="F555" i="123"/>
  <c r="F556" i="123"/>
  <c r="F557" i="123"/>
  <c r="F558" i="123"/>
  <c r="F562" i="123"/>
  <c r="F563" i="123"/>
  <c r="F565" i="123"/>
  <c r="F566" i="123"/>
  <c r="F567" i="123"/>
  <c r="F568" i="123"/>
  <c r="F569" i="123"/>
  <c r="F570" i="123"/>
  <c r="F571" i="123"/>
  <c r="F576" i="123"/>
  <c r="F580" i="123"/>
  <c r="F581" i="123"/>
  <c r="F583" i="123"/>
  <c r="F586" i="123"/>
  <c r="F590" i="123"/>
  <c r="F591" i="123"/>
  <c r="F592" i="123"/>
  <c r="F593" i="123"/>
  <c r="F594" i="123"/>
  <c r="F595" i="123"/>
  <c r="F596" i="123"/>
  <c r="F600" i="123"/>
  <c r="F601" i="123"/>
  <c r="F603" i="123"/>
  <c r="F604" i="123"/>
  <c r="F605" i="123"/>
  <c r="F606" i="123"/>
  <c r="F607" i="123"/>
  <c r="F608" i="123"/>
  <c r="F609" i="123"/>
  <c r="F612" i="123"/>
  <c r="F616" i="123"/>
  <c r="F617" i="123"/>
  <c r="F619" i="123"/>
  <c r="F620" i="123"/>
  <c r="F621" i="123"/>
  <c r="F622" i="123"/>
  <c r="F623" i="123"/>
  <c r="F624" i="123"/>
  <c r="F628" i="123"/>
  <c r="F629" i="123"/>
  <c r="F630" i="123"/>
  <c r="F632" i="123"/>
  <c r="F633" i="123"/>
  <c r="F639" i="123"/>
  <c r="F641" i="123"/>
  <c r="F643" i="123"/>
  <c r="F644" i="123"/>
  <c r="F645" i="123"/>
  <c r="F646" i="123"/>
  <c r="F647" i="123"/>
  <c r="F648" i="123"/>
  <c r="F649" i="123"/>
  <c r="F650" i="123"/>
  <c r="F651" i="123"/>
  <c r="F652" i="123"/>
  <c r="F653" i="123"/>
  <c r="F656" i="123"/>
  <c r="F660" i="123"/>
  <c r="F661" i="123"/>
  <c r="F663" i="123"/>
  <c r="F664" i="123"/>
  <c r="F665" i="123"/>
  <c r="F666" i="123"/>
  <c r="F667" i="123"/>
  <c r="F668" i="123"/>
  <c r="F669" i="123"/>
  <c r="F670" i="123"/>
  <c r="F671" i="123"/>
  <c r="F672" i="123"/>
  <c r="F673" i="123"/>
  <c r="F674" i="123"/>
  <c r="F678" i="123"/>
  <c r="F682" i="123"/>
  <c r="F684" i="123"/>
  <c r="F686" i="123"/>
  <c r="F687" i="123"/>
  <c r="F688" i="123"/>
  <c r="F690" i="123"/>
  <c r="F691" i="123"/>
  <c r="F692" i="123"/>
  <c r="F693" i="123"/>
  <c r="F694" i="123"/>
  <c r="F695" i="123"/>
  <c r="F696" i="123"/>
  <c r="F697" i="123"/>
  <c r="F698" i="123"/>
  <c r="F701" i="123"/>
  <c r="F705" i="123"/>
  <c r="F706" i="123"/>
  <c r="F707" i="123"/>
  <c r="F709" i="123"/>
  <c r="F710" i="123"/>
  <c r="F711" i="123"/>
  <c r="F712" i="123"/>
  <c r="F713" i="123"/>
  <c r="F714" i="123"/>
  <c r="F715" i="123"/>
  <c r="F716" i="123"/>
  <c r="F717" i="123"/>
  <c r="F718" i="123"/>
  <c r="F719" i="123"/>
  <c r="F720" i="123"/>
  <c r="F723" i="123"/>
  <c r="F724" i="123"/>
  <c r="F725" i="123"/>
  <c r="F729" i="123"/>
  <c r="F730" i="123"/>
  <c r="F732" i="123"/>
  <c r="F733" i="123"/>
  <c r="F737" i="123"/>
  <c r="F738" i="123"/>
  <c r="F740" i="123"/>
  <c r="F741" i="123"/>
  <c r="F744" i="123"/>
  <c r="F747" i="123"/>
  <c r="F752" i="123"/>
  <c r="F753" i="123"/>
  <c r="F754" i="123"/>
  <c r="F756" i="123"/>
  <c r="F757" i="123"/>
  <c r="F758" i="123"/>
  <c r="F759" i="123"/>
  <c r="F760" i="123"/>
  <c r="F761" i="123"/>
  <c r="F762" i="123"/>
  <c r="F763" i="123"/>
  <c r="F764" i="123"/>
  <c r="F765" i="123"/>
  <c r="F766" i="123"/>
  <c r="F767" i="123"/>
  <c r="F768" i="123"/>
  <c r="F771" i="123"/>
  <c r="F775" i="123"/>
  <c r="F776" i="123"/>
  <c r="F777" i="123"/>
  <c r="F779" i="123"/>
  <c r="F780" i="123"/>
  <c r="F781" i="123"/>
  <c r="F782" i="123"/>
  <c r="F783" i="123"/>
  <c r="F784" i="123"/>
  <c r="F785" i="123"/>
  <c r="F786" i="123"/>
  <c r="F787" i="123"/>
  <c r="F788" i="123"/>
  <c r="F789" i="123"/>
  <c r="F790" i="123"/>
  <c r="F791" i="123"/>
  <c r="F794" i="123"/>
  <c r="F799" i="123"/>
  <c r="F800" i="123"/>
  <c r="F804" i="123"/>
  <c r="F805" i="123"/>
  <c r="F809" i="123"/>
  <c r="F810" i="123"/>
  <c r="F814" i="123"/>
  <c r="F815" i="123"/>
  <c r="F820" i="123"/>
  <c r="F823" i="123"/>
  <c r="F825" i="123"/>
  <c r="F826" i="123"/>
  <c r="F827" i="123"/>
  <c r="F828" i="123"/>
  <c r="F829" i="123"/>
  <c r="F830" i="123"/>
  <c r="F831" i="123"/>
  <c r="F832" i="123"/>
  <c r="F833" i="123"/>
  <c r="F834" i="123"/>
  <c r="F835" i="123"/>
  <c r="F836" i="123"/>
  <c r="F838" i="123"/>
  <c r="F841" i="123"/>
  <c r="F842" i="123"/>
  <c r="F845" i="123"/>
  <c r="F848" i="123"/>
  <c r="F851" i="123"/>
  <c r="F852" i="123"/>
  <c r="F854" i="123"/>
  <c r="F855" i="123"/>
  <c r="F856" i="123"/>
  <c r="F857" i="123"/>
  <c r="F858" i="123"/>
  <c r="F859" i="123"/>
  <c r="F860" i="123"/>
  <c r="F861" i="123"/>
  <c r="F862" i="123"/>
  <c r="F863" i="123"/>
  <c r="F864" i="123"/>
  <c r="F865" i="123"/>
  <c r="F868" i="123"/>
  <c r="F872" i="123"/>
  <c r="F877" i="123"/>
  <c r="F880" i="123"/>
  <c r="F882" i="123"/>
  <c r="F886" i="123"/>
  <c r="F887" i="123"/>
  <c r="F890" i="123"/>
  <c r="F891" i="123"/>
  <c r="F894" i="123"/>
  <c r="F895" i="123"/>
  <c r="F898" i="123"/>
  <c r="F902" i="123"/>
  <c r="F904" i="123"/>
  <c r="F906" i="123"/>
  <c r="F907" i="123"/>
  <c r="F908" i="123"/>
  <c r="F909" i="123"/>
  <c r="F910" i="123"/>
  <c r="F914" i="123"/>
  <c r="F915" i="123"/>
  <c r="F917" i="123"/>
  <c r="F918" i="123"/>
  <c r="F919" i="123"/>
  <c r="F922" i="123"/>
  <c r="F925" i="123"/>
  <c r="F926" i="123"/>
  <c r="F933" i="123"/>
  <c r="F934" i="123"/>
  <c r="F935" i="123"/>
  <c r="F936" i="123"/>
  <c r="F942" i="123"/>
  <c r="F945" i="123"/>
  <c r="F946" i="123"/>
  <c r="F947" i="123"/>
  <c r="F951" i="123"/>
  <c r="F952" i="123"/>
  <c r="F954" i="123"/>
  <c r="F956" i="123"/>
  <c r="F960" i="123"/>
  <c r="F964" i="123"/>
  <c r="F965" i="123"/>
  <c r="F967" i="123"/>
  <c r="F968" i="123"/>
  <c r="F969" i="123"/>
  <c r="F970" i="123"/>
  <c r="F971" i="123"/>
  <c r="F972" i="123"/>
  <c r="F973" i="123"/>
  <c r="F974" i="123"/>
  <c r="F977" i="123"/>
  <c r="F980" i="123"/>
  <c r="F983" i="123"/>
  <c r="F984" i="123"/>
  <c r="F986" i="123"/>
  <c r="F988" i="123"/>
  <c r="F989" i="123"/>
  <c r="F990" i="123"/>
  <c r="F991" i="123"/>
  <c r="F995" i="123"/>
  <c r="F996" i="123"/>
  <c r="F999" i="123"/>
  <c r="F1002" i="123"/>
  <c r="F1004" i="123"/>
  <c r="F1005" i="123"/>
  <c r="F1007" i="123"/>
  <c r="F1010" i="123"/>
  <c r="F1013" i="123"/>
  <c r="F1014" i="123"/>
  <c r="F1018" i="123"/>
  <c r="F1019" i="123"/>
  <c r="F1021" i="123"/>
  <c r="F1024" i="123"/>
  <c r="F1026" i="123"/>
  <c r="F1029" i="123"/>
  <c r="F1033" i="123"/>
  <c r="F1036" i="123"/>
  <c r="F1037" i="123"/>
  <c r="F1039" i="123"/>
  <c r="F1042" i="123"/>
  <c r="E176" i="123"/>
  <c r="E125" i="123"/>
  <c r="E122" i="123" s="1"/>
  <c r="D125" i="123"/>
  <c r="E132" i="123" l="1"/>
  <c r="E127" i="123" s="1"/>
  <c r="E190" i="123"/>
  <c r="E234" i="123"/>
  <c r="E192" i="123" s="1"/>
  <c r="E191" i="123" s="1"/>
  <c r="D122" i="123"/>
  <c r="F122" i="123" s="1"/>
  <c r="F125" i="123"/>
  <c r="E138" i="123"/>
  <c r="E93" i="123"/>
  <c r="E165" i="123"/>
  <c r="D165" i="123"/>
  <c r="F165" i="123" l="1"/>
  <c r="G165" i="123"/>
  <c r="E137" i="123"/>
  <c r="G122" i="123"/>
  <c r="E106" i="123"/>
  <c r="D106" i="123"/>
  <c r="F106" i="123" l="1"/>
  <c r="G106" i="123"/>
  <c r="E85" i="123"/>
  <c r="D85" i="123"/>
  <c r="F85" i="123" l="1"/>
  <c r="G85" i="123"/>
  <c r="E92" i="123"/>
  <c r="E82" i="123"/>
  <c r="E73" i="123"/>
  <c r="E71" i="123"/>
  <c r="E69" i="123"/>
  <c r="E67" i="123"/>
  <c r="E37" i="123"/>
  <c r="E42" i="123"/>
  <c r="E47" i="123"/>
  <c r="D47" i="123"/>
  <c r="E30" i="123"/>
  <c r="E25" i="123"/>
  <c r="E21" i="123"/>
  <c r="E17" i="123"/>
  <c r="E13" i="123"/>
  <c r="E9" i="123"/>
  <c r="E5" i="123"/>
  <c r="G47" i="123" l="1"/>
  <c r="F47" i="123"/>
  <c r="E90" i="123"/>
  <c r="E75" i="123"/>
  <c r="E12" i="123"/>
  <c r="E11" i="123" l="1"/>
  <c r="E8" i="123" s="1"/>
  <c r="D458" i="123"/>
  <c r="D457" i="123" l="1"/>
  <c r="G458" i="123"/>
  <c r="F458" i="123"/>
  <c r="E4" i="123"/>
  <c r="E136" i="123" s="1"/>
  <c r="E181" i="123" s="1"/>
  <c r="E188" i="123" s="1"/>
  <c r="D955" i="123"/>
  <c r="D905" i="123"/>
  <c r="D876" i="123"/>
  <c r="F188" i="123" l="1"/>
  <c r="G188" i="123"/>
  <c r="G927" i="123"/>
  <c r="F927" i="123"/>
  <c r="D875" i="123"/>
  <c r="G876" i="123"/>
  <c r="F876" i="123"/>
  <c r="G955" i="123"/>
  <c r="F955" i="123"/>
  <c r="G905" i="123"/>
  <c r="F905" i="123"/>
  <c r="G932" i="123"/>
  <c r="F932" i="123"/>
  <c r="G457" i="123"/>
  <c r="F457" i="123"/>
  <c r="G923" i="123" l="1"/>
  <c r="F923" i="123"/>
  <c r="G875" i="123"/>
  <c r="F875" i="123"/>
  <c r="G924" i="123"/>
  <c r="F924" i="123"/>
  <c r="D853" i="123"/>
  <c r="D840" i="123"/>
  <c r="D159" i="123"/>
  <c r="D158" i="123"/>
  <c r="G159" i="123" l="1"/>
  <c r="F159" i="123"/>
  <c r="G840" i="123"/>
  <c r="F840" i="123"/>
  <c r="G853" i="123"/>
  <c r="F853" i="123"/>
  <c r="G158" i="123"/>
  <c r="F158" i="123"/>
  <c r="D722" i="123"/>
  <c r="D685" i="123"/>
  <c r="D677" i="123"/>
  <c r="G662" i="123" l="1"/>
  <c r="F662" i="123"/>
  <c r="D676" i="123"/>
  <c r="G677" i="123"/>
  <c r="F677" i="123"/>
  <c r="G685" i="123"/>
  <c r="F685" i="123"/>
  <c r="G722" i="123"/>
  <c r="F722" i="123"/>
  <c r="D380" i="123"/>
  <c r="D675" i="123" l="1"/>
  <c r="F676" i="123"/>
  <c r="G676" i="123"/>
  <c r="G380" i="123"/>
  <c r="F380" i="123"/>
  <c r="D384" i="123"/>
  <c r="G384" i="123" l="1"/>
  <c r="F384" i="123"/>
  <c r="G675" i="123"/>
  <c r="F675" i="123"/>
  <c r="D383" i="123"/>
  <c r="D148" i="123"/>
  <c r="D589" i="123"/>
  <c r="D585" i="123"/>
  <c r="D588" i="123" l="1"/>
  <c r="G589" i="123"/>
  <c r="F589" i="123"/>
  <c r="G148" i="123"/>
  <c r="F148" i="123"/>
  <c r="D584" i="123"/>
  <c r="G585" i="123"/>
  <c r="F585" i="123"/>
  <c r="D382" i="123"/>
  <c r="G383" i="123"/>
  <c r="F383" i="123"/>
  <c r="D150" i="123"/>
  <c r="D575" i="123"/>
  <c r="D523" i="123"/>
  <c r="D512" i="123"/>
  <c r="D489" i="123"/>
  <c r="D582" i="123"/>
  <c r="D579" i="123"/>
  <c r="D450" i="123"/>
  <c r="G150" i="123" l="1"/>
  <c r="F150" i="123"/>
  <c r="D578" i="123"/>
  <c r="G579" i="123"/>
  <c r="F579" i="123"/>
  <c r="D449" i="123"/>
  <c r="G450" i="123"/>
  <c r="F450" i="123"/>
  <c r="G523" i="123"/>
  <c r="F523" i="123"/>
  <c r="G512" i="123"/>
  <c r="F512" i="123"/>
  <c r="G525" i="123"/>
  <c r="F525" i="123"/>
  <c r="F582" i="123"/>
  <c r="G582" i="123"/>
  <c r="G584" i="123"/>
  <c r="F584" i="123"/>
  <c r="G489" i="123"/>
  <c r="F489" i="123"/>
  <c r="D574" i="123"/>
  <c r="G575" i="123"/>
  <c r="F575" i="123"/>
  <c r="D379" i="123"/>
  <c r="G382" i="123"/>
  <c r="F382" i="123"/>
  <c r="D587" i="123"/>
  <c r="G588" i="123"/>
  <c r="F588" i="123"/>
  <c r="D522" i="123"/>
  <c r="G379" i="123" l="1"/>
  <c r="F379" i="123"/>
  <c r="G587" i="123"/>
  <c r="F587" i="123"/>
  <c r="F522" i="123"/>
  <c r="G522" i="123"/>
  <c r="G449" i="123"/>
  <c r="F449" i="123"/>
  <c r="D577" i="123"/>
  <c r="G578" i="123"/>
  <c r="F578" i="123"/>
  <c r="D573" i="123"/>
  <c r="F574" i="123"/>
  <c r="G574" i="123"/>
  <c r="D871" i="123"/>
  <c r="D870" i="123" s="1"/>
  <c r="D867" i="123"/>
  <c r="D850" i="123"/>
  <c r="D356" i="123"/>
  <c r="G871" i="123" l="1"/>
  <c r="F871" i="123"/>
  <c r="D849" i="123"/>
  <c r="G850" i="123"/>
  <c r="F850" i="123"/>
  <c r="D866" i="123"/>
  <c r="G867" i="123"/>
  <c r="F867" i="123"/>
  <c r="G573" i="123"/>
  <c r="F573" i="123"/>
  <c r="D355" i="123"/>
  <c r="G356" i="123"/>
  <c r="F356" i="123"/>
  <c r="G577" i="123"/>
  <c r="F577" i="123"/>
  <c r="D147" i="123"/>
  <c r="D847" i="123" l="1"/>
  <c r="F847" i="123" s="1"/>
  <c r="D869" i="123"/>
  <c r="G870" i="123"/>
  <c r="F870" i="123"/>
  <c r="G355" i="123"/>
  <c r="F355" i="123"/>
  <c r="G849" i="123"/>
  <c r="F849" i="123"/>
  <c r="D160" i="123"/>
  <c r="G866" i="123"/>
  <c r="F866" i="123"/>
  <c r="G147" i="123"/>
  <c r="F147" i="123"/>
  <c r="D393" i="123"/>
  <c r="G847" i="123" l="1"/>
  <c r="G393" i="123"/>
  <c r="F393" i="123"/>
  <c r="G869" i="123"/>
  <c r="F869" i="123"/>
  <c r="G160" i="123"/>
  <c r="F160" i="123"/>
  <c r="D375" i="123"/>
  <c r="D364" i="123"/>
  <c r="D317" i="123"/>
  <c r="D145" i="123"/>
  <c r="D302" i="123"/>
  <c r="D316" i="123" l="1"/>
  <c r="G317" i="123"/>
  <c r="F317" i="123"/>
  <c r="G364" i="123"/>
  <c r="F364" i="123"/>
  <c r="D301" i="123"/>
  <c r="G302" i="123"/>
  <c r="F302" i="123"/>
  <c r="G375" i="123"/>
  <c r="F375" i="123"/>
  <c r="G145" i="123"/>
  <c r="F145" i="123"/>
  <c r="D292" i="123"/>
  <c r="D274" i="123"/>
  <c r="D265" i="123"/>
  <c r="D264" i="123" l="1"/>
  <c r="G265" i="123"/>
  <c r="F265" i="123"/>
  <c r="G274" i="123"/>
  <c r="F274" i="123"/>
  <c r="G301" i="123"/>
  <c r="F301" i="123"/>
  <c r="D291" i="123"/>
  <c r="G292" i="123"/>
  <c r="F292" i="123"/>
  <c r="G316" i="123"/>
  <c r="F316" i="123"/>
  <c r="D248" i="123"/>
  <c r="D245" i="123"/>
  <c r="D239" i="123"/>
  <c r="D290" i="123" l="1"/>
  <c r="G291" i="123"/>
  <c r="F291" i="123"/>
  <c r="D131" i="123"/>
  <c r="G239" i="123"/>
  <c r="F239" i="123"/>
  <c r="D244" i="123"/>
  <c r="D243" i="123" s="1"/>
  <c r="G245" i="123"/>
  <c r="F245" i="123"/>
  <c r="G248" i="123"/>
  <c r="F248" i="123"/>
  <c r="G264" i="123"/>
  <c r="F264" i="123"/>
  <c r="D198" i="123"/>
  <c r="G131" i="123" l="1"/>
  <c r="F131" i="123"/>
  <c r="G198" i="123"/>
  <c r="F198" i="123"/>
  <c r="G244" i="123"/>
  <c r="F244" i="123"/>
  <c r="G243" i="123"/>
  <c r="F243" i="123"/>
  <c r="G290" i="123"/>
  <c r="F290" i="123"/>
  <c r="D51" i="123"/>
  <c r="D13" i="123"/>
  <c r="F13" i="123" l="1"/>
  <c r="G13" i="123"/>
  <c r="G51" i="123"/>
  <c r="F51" i="123"/>
  <c r="D408" i="123"/>
  <c r="D407" i="123" s="1"/>
  <c r="G408" i="123" l="1"/>
  <c r="F408" i="123"/>
  <c r="D180" i="123"/>
  <c r="D179" i="123"/>
  <c r="D175" i="123"/>
  <c r="D164" i="123"/>
  <c r="D163" i="123"/>
  <c r="D157" i="123"/>
  <c r="D156" i="123"/>
  <c r="D155" i="123"/>
  <c r="D153" i="123"/>
  <c r="D151" i="123"/>
  <c r="D144" i="123"/>
  <c r="D143" i="123"/>
  <c r="D142" i="123"/>
  <c r="D1017" i="123"/>
  <c r="D1003" i="123"/>
  <c r="D985" i="123"/>
  <c r="D966" i="123"/>
  <c r="D746" i="123"/>
  <c r="D944" i="123"/>
  <c r="D916" i="123"/>
  <c r="D885" i="123"/>
  <c r="D824" i="123"/>
  <c r="D837" i="123"/>
  <c r="G824" i="123" l="1"/>
  <c r="F824" i="123"/>
  <c r="G1017" i="123"/>
  <c r="F1017" i="123"/>
  <c r="G157" i="123"/>
  <c r="F157" i="123"/>
  <c r="G966" i="123"/>
  <c r="F966" i="123"/>
  <c r="G153" i="123"/>
  <c r="F153" i="123"/>
  <c r="G163" i="123"/>
  <c r="F163" i="123"/>
  <c r="G819" i="123"/>
  <c r="F819" i="123"/>
  <c r="G916" i="123"/>
  <c r="F916" i="123"/>
  <c r="G985" i="123"/>
  <c r="F985" i="123"/>
  <c r="G143" i="123"/>
  <c r="F143" i="123"/>
  <c r="G155" i="123"/>
  <c r="F155" i="123"/>
  <c r="G164" i="123"/>
  <c r="F164" i="123"/>
  <c r="D745" i="123"/>
  <c r="G746" i="123"/>
  <c r="F746" i="123"/>
  <c r="G151" i="123"/>
  <c r="F151" i="123"/>
  <c r="G179" i="123"/>
  <c r="F179" i="123"/>
  <c r="D884" i="123"/>
  <c r="G885" i="123"/>
  <c r="F885" i="123"/>
  <c r="G142" i="123"/>
  <c r="F142" i="123"/>
  <c r="G180" i="123"/>
  <c r="F180" i="123"/>
  <c r="G837" i="123"/>
  <c r="F837" i="123"/>
  <c r="G944" i="123"/>
  <c r="F944" i="123"/>
  <c r="G1003" i="123"/>
  <c r="F1003" i="123"/>
  <c r="G144" i="123"/>
  <c r="F144" i="123"/>
  <c r="G156" i="123"/>
  <c r="F156" i="123"/>
  <c r="D174" i="123"/>
  <c r="G175" i="123"/>
  <c r="F175" i="123"/>
  <c r="D770" i="123"/>
  <c r="G174" i="123" l="1"/>
  <c r="F174" i="123"/>
  <c r="G745" i="123"/>
  <c r="F745" i="123"/>
  <c r="D769" i="123"/>
  <c r="G770" i="123"/>
  <c r="F770" i="123"/>
  <c r="G884" i="123"/>
  <c r="F884" i="123"/>
  <c r="G818" i="123"/>
  <c r="F818" i="123"/>
  <c r="D755" i="123"/>
  <c r="D751" i="123"/>
  <c r="G769" i="123" l="1"/>
  <c r="F769" i="123"/>
  <c r="G755" i="123"/>
  <c r="F755" i="123"/>
  <c r="D750" i="123"/>
  <c r="G751" i="123"/>
  <c r="F751" i="123"/>
  <c r="D721" i="123"/>
  <c r="D708" i="123"/>
  <c r="D700" i="123"/>
  <c r="D642" i="123"/>
  <c r="D618" i="123"/>
  <c r="D615" i="123"/>
  <c r="D611" i="123"/>
  <c r="G721" i="123" l="1"/>
  <c r="F721" i="123"/>
  <c r="G750" i="123"/>
  <c r="F750" i="123"/>
  <c r="G642" i="123"/>
  <c r="F642" i="123"/>
  <c r="D749" i="123"/>
  <c r="F618" i="123"/>
  <c r="G618" i="123"/>
  <c r="D610" i="123"/>
  <c r="G611" i="123"/>
  <c r="F611" i="123"/>
  <c r="D699" i="123"/>
  <c r="G700" i="123"/>
  <c r="F700" i="123"/>
  <c r="D614" i="123"/>
  <c r="D613" i="123" s="1"/>
  <c r="G615" i="123"/>
  <c r="F615" i="123"/>
  <c r="G708" i="123"/>
  <c r="F708" i="123"/>
  <c r="G613" i="123" l="1"/>
  <c r="F613" i="123"/>
  <c r="G699" i="123"/>
  <c r="F699" i="123"/>
  <c r="F614" i="123"/>
  <c r="G614" i="123"/>
  <c r="G749" i="123"/>
  <c r="F749" i="123"/>
  <c r="G610" i="123"/>
  <c r="F610" i="123"/>
  <c r="D602" i="123"/>
  <c r="D552" i="123"/>
  <c r="D540" i="123"/>
  <c r="D536" i="123"/>
  <c r="G536" i="123" l="1"/>
  <c r="F536" i="123"/>
  <c r="G602" i="123"/>
  <c r="F602" i="123"/>
  <c r="G540" i="123"/>
  <c r="F540" i="123"/>
  <c r="G564" i="123"/>
  <c r="F564" i="123"/>
  <c r="G552" i="123"/>
  <c r="F552" i="123"/>
  <c r="D493" i="123"/>
  <c r="G493" i="123" l="1"/>
  <c r="F493" i="123"/>
  <c r="D421" i="123"/>
  <c r="D405" i="123"/>
  <c r="D390" i="123"/>
  <c r="D350" i="123"/>
  <c r="D312" i="123"/>
  <c r="D162" i="123" l="1"/>
  <c r="G405" i="123"/>
  <c r="F405" i="123"/>
  <c r="G312" i="123"/>
  <c r="F312" i="123"/>
  <c r="F421" i="123"/>
  <c r="G421" i="123"/>
  <c r="G350" i="123"/>
  <c r="F350" i="123"/>
  <c r="D389" i="123"/>
  <c r="G390" i="123"/>
  <c r="F390" i="123"/>
  <c r="D270" i="123"/>
  <c r="G389" i="123" l="1"/>
  <c r="F389" i="123"/>
  <c r="G270" i="123"/>
  <c r="F270" i="123"/>
  <c r="D161" i="123"/>
  <c r="G162" i="123"/>
  <c r="F162" i="123"/>
  <c r="D230" i="123"/>
  <c r="D229" i="123" l="1"/>
  <c r="G230" i="123"/>
  <c r="F230" i="123"/>
  <c r="G161" i="123"/>
  <c r="F161" i="123"/>
  <c r="D215" i="123"/>
  <c r="G215" i="123" l="1"/>
  <c r="F215" i="123"/>
  <c r="G229" i="123"/>
  <c r="F229" i="123"/>
  <c r="D76" i="123"/>
  <c r="D64" i="123"/>
  <c r="G76" i="123" l="1"/>
  <c r="F76" i="123"/>
  <c r="G64" i="123"/>
  <c r="F64" i="123"/>
  <c r="D42" i="123"/>
  <c r="D21" i="123"/>
  <c r="D17" i="123"/>
  <c r="D25" i="123"/>
  <c r="F25" i="123" l="1"/>
  <c r="G25" i="123"/>
  <c r="F17" i="123"/>
  <c r="G17" i="123"/>
  <c r="F21" i="123"/>
  <c r="G21" i="123"/>
  <c r="F42" i="123"/>
  <c r="G42" i="123"/>
  <c r="D1020" i="123"/>
  <c r="D1016" i="123"/>
  <c r="G1016" i="123" l="1"/>
  <c r="F1016" i="123"/>
  <c r="G1020" i="123"/>
  <c r="F1020" i="123"/>
  <c r="D1015" i="123"/>
  <c r="F407" i="123" l="1"/>
  <c r="G407" i="123"/>
  <c r="G1015" i="123"/>
  <c r="F1015" i="123"/>
  <c r="D154" i="123"/>
  <c r="D152" i="123"/>
  <c r="G152" i="123" l="1"/>
  <c r="F152" i="123"/>
  <c r="G154" i="123"/>
  <c r="F154" i="123"/>
  <c r="D976" i="123"/>
  <c r="D793" i="123"/>
  <c r="D792" i="123" l="1"/>
  <c r="G793" i="123"/>
  <c r="F793" i="123"/>
  <c r="G976" i="123"/>
  <c r="F976" i="123"/>
  <c r="D975" i="123"/>
  <c r="G975" i="123" l="1"/>
  <c r="F975" i="123"/>
  <c r="G792" i="123"/>
  <c r="F792" i="123"/>
  <c r="D403" i="123"/>
  <c r="D149" i="123" l="1"/>
  <c r="F403" i="123"/>
  <c r="G403" i="123"/>
  <c r="D402" i="123"/>
  <c r="D346" i="123"/>
  <c r="D146" i="123" l="1"/>
  <c r="G346" i="123"/>
  <c r="F346" i="123"/>
  <c r="G149" i="123"/>
  <c r="F149" i="123"/>
  <c r="D388" i="123"/>
  <c r="D387" i="123" s="1"/>
  <c r="G402" i="123"/>
  <c r="F402" i="123"/>
  <c r="D1038" i="123"/>
  <c r="D1035" i="123"/>
  <c r="F387" i="123" l="1"/>
  <c r="G387" i="123"/>
  <c r="G998" i="123"/>
  <c r="F998" i="123"/>
  <c r="G1035" i="123"/>
  <c r="F1035" i="123"/>
  <c r="G388" i="123"/>
  <c r="F388" i="123"/>
  <c r="G1038" i="123"/>
  <c r="F1038" i="123"/>
  <c r="D141" i="123"/>
  <c r="G146" i="123"/>
  <c r="F146" i="123"/>
  <c r="D631" i="123"/>
  <c r="D140" i="123" l="1"/>
  <c r="F141" i="123"/>
  <c r="G141" i="123"/>
  <c r="G631" i="123"/>
  <c r="F631" i="123"/>
  <c r="G997" i="123"/>
  <c r="F997" i="123"/>
  <c r="D454" i="123"/>
  <c r="G454" i="123" l="1"/>
  <c r="F454" i="123"/>
  <c r="F140" i="123"/>
  <c r="G140" i="123"/>
  <c r="D456" i="123"/>
  <c r="D448" i="123"/>
  <c r="D439" i="123"/>
  <c r="G439" i="123" l="1"/>
  <c r="F439" i="123"/>
  <c r="G448" i="123"/>
  <c r="F448" i="123"/>
  <c r="F456" i="123"/>
  <c r="G456" i="123"/>
  <c r="D93" i="123"/>
  <c r="D67" i="123"/>
  <c r="D37" i="123"/>
  <c r="D30" i="123"/>
  <c r="D92" i="123" l="1"/>
  <c r="F93" i="123"/>
  <c r="G93" i="123"/>
  <c r="F67" i="123"/>
  <c r="G67" i="123"/>
  <c r="F30" i="123"/>
  <c r="G30" i="123"/>
  <c r="F37" i="123"/>
  <c r="G37" i="123"/>
  <c r="D12" i="123"/>
  <c r="D185" i="123"/>
  <c r="F12" i="123" l="1"/>
  <c r="G12" i="123"/>
  <c r="G185" i="123"/>
  <c r="F185" i="123"/>
  <c r="F92" i="123"/>
  <c r="G92" i="123"/>
  <c r="D195" i="123"/>
  <c r="D953" i="123"/>
  <c r="G1028" i="123" l="1"/>
  <c r="F1028" i="123"/>
  <c r="D194" i="123"/>
  <c r="G195" i="123"/>
  <c r="F195" i="123"/>
  <c r="G953" i="123"/>
  <c r="F953" i="123"/>
  <c r="D839" i="123"/>
  <c r="G194" i="123" l="1"/>
  <c r="F194" i="123"/>
  <c r="G839" i="123"/>
  <c r="F839" i="123"/>
  <c r="D817" i="123"/>
  <c r="D921" i="123"/>
  <c r="D913" i="123"/>
  <c r="D893" i="123"/>
  <c r="D889" i="123"/>
  <c r="G893" i="123" l="1"/>
  <c r="F893" i="123"/>
  <c r="D900" i="123"/>
  <c r="G901" i="123"/>
  <c r="F901" i="123"/>
  <c r="D912" i="123"/>
  <c r="G913" i="123"/>
  <c r="F913" i="123"/>
  <c r="D888" i="123"/>
  <c r="G889" i="123"/>
  <c r="F889" i="123"/>
  <c r="G921" i="123"/>
  <c r="F921" i="123"/>
  <c r="G817" i="123"/>
  <c r="F817" i="123"/>
  <c r="D813" i="123"/>
  <c r="D808" i="123"/>
  <c r="D803" i="123"/>
  <c r="D802" i="123" l="1"/>
  <c r="G803" i="123"/>
  <c r="F803" i="123"/>
  <c r="G900" i="123"/>
  <c r="F900" i="123"/>
  <c r="D807" i="123"/>
  <c r="G808" i="123"/>
  <c r="F808" i="123"/>
  <c r="G912" i="123"/>
  <c r="F912" i="123"/>
  <c r="D812" i="123"/>
  <c r="G813" i="123"/>
  <c r="F813" i="123"/>
  <c r="G888" i="123"/>
  <c r="F888" i="123"/>
  <c r="D911" i="123"/>
  <c r="D798" i="123"/>
  <c r="D811" i="123" l="1"/>
  <c r="G812" i="123"/>
  <c r="F812" i="123"/>
  <c r="D806" i="123"/>
  <c r="G807" i="123"/>
  <c r="F807" i="123"/>
  <c r="G911" i="123"/>
  <c r="F911" i="123"/>
  <c r="D797" i="123"/>
  <c r="G798" i="123"/>
  <c r="F798" i="123"/>
  <c r="D801" i="123"/>
  <c r="G802" i="123"/>
  <c r="F802" i="123"/>
  <c r="D739" i="123"/>
  <c r="D736" i="123"/>
  <c r="D731" i="123"/>
  <c r="D728" i="123"/>
  <c r="D735" i="123" l="1"/>
  <c r="D734" i="123" s="1"/>
  <c r="G736" i="123"/>
  <c r="F736" i="123"/>
  <c r="G801" i="123"/>
  <c r="F801" i="123"/>
  <c r="G806" i="123"/>
  <c r="F806" i="123"/>
  <c r="G739" i="123"/>
  <c r="F739" i="123"/>
  <c r="D727" i="123"/>
  <c r="D726" i="123" s="1"/>
  <c r="G728" i="123"/>
  <c r="F728" i="123"/>
  <c r="G731" i="123"/>
  <c r="F731" i="123"/>
  <c r="D796" i="123"/>
  <c r="D795" i="123" s="1"/>
  <c r="G797" i="123"/>
  <c r="F797" i="123"/>
  <c r="G811" i="123"/>
  <c r="F811" i="123"/>
  <c r="D521" i="123"/>
  <c r="F795" i="123" l="1"/>
  <c r="G795" i="123"/>
  <c r="G726" i="123"/>
  <c r="F726" i="123"/>
  <c r="G796" i="123"/>
  <c r="F796" i="123"/>
  <c r="G521" i="123"/>
  <c r="F521" i="123"/>
  <c r="G727" i="123"/>
  <c r="F727" i="123"/>
  <c r="G734" i="123"/>
  <c r="F734" i="123"/>
  <c r="G735" i="123"/>
  <c r="F735" i="123"/>
  <c r="D627" i="123"/>
  <c r="G627" i="123" l="1"/>
  <c r="F627" i="123"/>
  <c r="D345" i="123"/>
  <c r="D309" i="123"/>
  <c r="G345" i="123" l="1"/>
  <c r="F345" i="123"/>
  <c r="D308" i="123"/>
  <c r="G309" i="123"/>
  <c r="F309" i="123"/>
  <c r="D90" i="123"/>
  <c r="F90" i="123" l="1"/>
  <c r="G90" i="123"/>
  <c r="D182" i="123"/>
  <c r="G183" i="123"/>
  <c r="F183" i="123"/>
  <c r="D307" i="123"/>
  <c r="D306" i="123" s="1"/>
  <c r="G308" i="123"/>
  <c r="F308" i="123"/>
  <c r="D138" i="123"/>
  <c r="D1025" i="123"/>
  <c r="D1012" i="123"/>
  <c r="D1009" i="123"/>
  <c r="D950" i="123"/>
  <c r="D920" i="123"/>
  <c r="D899" i="123"/>
  <c r="D897" i="123"/>
  <c r="D892" i="123"/>
  <c r="F306" i="123" l="1"/>
  <c r="G306" i="123"/>
  <c r="G1009" i="123"/>
  <c r="F1009" i="123"/>
  <c r="G899" i="123"/>
  <c r="F899" i="123"/>
  <c r="D1011" i="123"/>
  <c r="D1008" i="123" s="1"/>
  <c r="G1012" i="123"/>
  <c r="F1012" i="123"/>
  <c r="G182" i="123"/>
  <c r="F182" i="123"/>
  <c r="G920" i="123"/>
  <c r="F920" i="123"/>
  <c r="G1025" i="123"/>
  <c r="F1025" i="123"/>
  <c r="G307" i="123"/>
  <c r="F307" i="123"/>
  <c r="D896" i="123"/>
  <c r="G897" i="123"/>
  <c r="F897" i="123"/>
  <c r="G892" i="123"/>
  <c r="F892" i="123"/>
  <c r="D949" i="123"/>
  <c r="G950" i="123"/>
  <c r="F950" i="123"/>
  <c r="F138" i="123"/>
  <c r="G138" i="123"/>
  <c r="G1008" i="123" l="1"/>
  <c r="F1008" i="123"/>
  <c r="G896" i="123"/>
  <c r="F896" i="123"/>
  <c r="G949" i="123"/>
  <c r="F949" i="123"/>
  <c r="G1011" i="123"/>
  <c r="F1011" i="123"/>
  <c r="D655" i="123"/>
  <c r="D637" i="123" l="1"/>
  <c r="G638" i="123"/>
  <c r="F638" i="123"/>
  <c r="G655" i="123"/>
  <c r="F655" i="123"/>
  <c r="D654" i="123"/>
  <c r="D636" i="123" l="1"/>
  <c r="G654" i="123"/>
  <c r="F654" i="123"/>
  <c r="G637" i="123"/>
  <c r="F637" i="123"/>
  <c r="D334" i="123"/>
  <c r="G334" i="123" l="1"/>
  <c r="F334" i="123"/>
  <c r="G636" i="123"/>
  <c r="F636" i="123"/>
  <c r="D260" i="123"/>
  <c r="D236" i="123"/>
  <c r="D130" i="123" l="1"/>
  <c r="G236" i="123"/>
  <c r="F236" i="123"/>
  <c r="D259" i="123"/>
  <c r="G260" i="123"/>
  <c r="F260" i="123"/>
  <c r="D235" i="123"/>
  <c r="D234" i="123" s="1"/>
  <c r="D207" i="123"/>
  <c r="F234" i="123" l="1"/>
  <c r="G234" i="123"/>
  <c r="G207" i="123"/>
  <c r="F207" i="123"/>
  <c r="G259" i="123"/>
  <c r="F259" i="123"/>
  <c r="F235" i="123"/>
  <c r="G235" i="123"/>
  <c r="G130" i="123"/>
  <c r="F130" i="123"/>
  <c r="D82" i="123"/>
  <c r="F82" i="123" l="1"/>
  <c r="G82" i="123"/>
  <c r="D178" i="123"/>
  <c r="D137" i="123" s="1"/>
  <c r="D176" i="123"/>
  <c r="F176" i="123" l="1"/>
  <c r="G176" i="123"/>
  <c r="G178" i="123"/>
  <c r="F178" i="123"/>
  <c r="D1041" i="123"/>
  <c r="D1034" i="123"/>
  <c r="D1032" i="123"/>
  <c r="D1027" i="123"/>
  <c r="D1023" i="123"/>
  <c r="D994" i="123"/>
  <c r="D982" i="123"/>
  <c r="D979" i="123"/>
  <c r="D963" i="123"/>
  <c r="D959" i="123"/>
  <c r="D981" i="123" l="1"/>
  <c r="D978" i="123" s="1"/>
  <c r="G982" i="123"/>
  <c r="F982" i="123"/>
  <c r="D958" i="123"/>
  <c r="G959" i="123"/>
  <c r="F959" i="123"/>
  <c r="D993" i="123"/>
  <c r="G994" i="123"/>
  <c r="F994" i="123"/>
  <c r="G1034" i="123"/>
  <c r="F1034" i="123"/>
  <c r="D1022" i="123"/>
  <c r="G1023" i="123"/>
  <c r="F1023" i="123"/>
  <c r="D1040" i="123"/>
  <c r="G1041" i="123"/>
  <c r="F1041" i="123"/>
  <c r="G1032" i="123"/>
  <c r="F1032" i="123"/>
  <c r="D962" i="123"/>
  <c r="G963" i="123"/>
  <c r="F963" i="123"/>
  <c r="G979" i="123"/>
  <c r="F979" i="123"/>
  <c r="G1027" i="123"/>
  <c r="F1027" i="123"/>
  <c r="F137" i="123"/>
  <c r="G137" i="123"/>
  <c r="D1031" i="123"/>
  <c r="D941" i="123"/>
  <c r="D943" i="123"/>
  <c r="D881" i="123"/>
  <c r="D879" i="123"/>
  <c r="D844" i="123"/>
  <c r="D778" i="123"/>
  <c r="D774" i="123"/>
  <c r="D743" i="123"/>
  <c r="D704" i="123"/>
  <c r="D659" i="123"/>
  <c r="G943" i="123" l="1"/>
  <c r="F943" i="123"/>
  <c r="G1022" i="123"/>
  <c r="F1022" i="123"/>
  <c r="G958" i="123"/>
  <c r="F958" i="123"/>
  <c r="D703" i="123"/>
  <c r="G704" i="123"/>
  <c r="F704" i="123"/>
  <c r="G844" i="123"/>
  <c r="F844" i="123"/>
  <c r="G941" i="123"/>
  <c r="F941" i="123"/>
  <c r="G1040" i="123"/>
  <c r="F1040" i="123"/>
  <c r="G993" i="123"/>
  <c r="F993" i="123"/>
  <c r="D680" i="123"/>
  <c r="G681" i="123"/>
  <c r="F681" i="123"/>
  <c r="G978" i="123"/>
  <c r="F978" i="123"/>
  <c r="G778" i="123"/>
  <c r="F778" i="123"/>
  <c r="D961" i="123"/>
  <c r="G962" i="123"/>
  <c r="F962" i="123"/>
  <c r="D742" i="123"/>
  <c r="G743" i="123"/>
  <c r="F743" i="123"/>
  <c r="G879" i="123"/>
  <c r="F879" i="123"/>
  <c r="G659" i="123"/>
  <c r="F659" i="123"/>
  <c r="D773" i="123"/>
  <c r="D772" i="123" s="1"/>
  <c r="D748" i="123" s="1"/>
  <c r="G774" i="123"/>
  <c r="F774" i="123"/>
  <c r="G881" i="123"/>
  <c r="F881" i="123"/>
  <c r="G1031" i="123"/>
  <c r="F1031" i="123"/>
  <c r="G981" i="123"/>
  <c r="F981" i="123"/>
  <c r="D129" i="123"/>
  <c r="D843" i="123"/>
  <c r="D816" i="123" s="1"/>
  <c r="D878" i="123"/>
  <c r="D658" i="123"/>
  <c r="D657" i="123" s="1"/>
  <c r="D940" i="123"/>
  <c r="D626" i="123"/>
  <c r="D599" i="123"/>
  <c r="D561" i="123"/>
  <c r="D549" i="123"/>
  <c r="D535" i="123"/>
  <c r="F748" i="123" l="1"/>
  <c r="G748" i="123"/>
  <c r="F816" i="123"/>
  <c r="G816" i="123"/>
  <c r="D128" i="123"/>
  <c r="G129" i="123"/>
  <c r="F129" i="123"/>
  <c r="D534" i="123"/>
  <c r="G535" i="123"/>
  <c r="F535" i="123"/>
  <c r="D625" i="123"/>
  <c r="G626" i="123"/>
  <c r="F626" i="123"/>
  <c r="G772" i="123"/>
  <c r="F772" i="123"/>
  <c r="G773" i="123"/>
  <c r="F773" i="123"/>
  <c r="D702" i="123"/>
  <c r="G703" i="123"/>
  <c r="F703" i="123"/>
  <c r="D598" i="123"/>
  <c r="D597" i="123" s="1"/>
  <c r="G599" i="123"/>
  <c r="F599" i="123"/>
  <c r="G742" i="123"/>
  <c r="F742" i="123"/>
  <c r="G948" i="123"/>
  <c r="D679" i="123"/>
  <c r="F680" i="123"/>
  <c r="G680" i="123"/>
  <c r="D507" i="123"/>
  <c r="G508" i="123"/>
  <c r="F508" i="123"/>
  <c r="G878" i="123"/>
  <c r="F878" i="123"/>
  <c r="D548" i="123"/>
  <c r="F549" i="123"/>
  <c r="G549" i="123"/>
  <c r="G940" i="123"/>
  <c r="F940" i="123"/>
  <c r="D560" i="123"/>
  <c r="D559" i="123" s="1"/>
  <c r="G561" i="123"/>
  <c r="F561" i="123"/>
  <c r="G658" i="123"/>
  <c r="F658" i="123"/>
  <c r="G843" i="123"/>
  <c r="F843" i="123"/>
  <c r="G961" i="123"/>
  <c r="F961" i="123"/>
  <c r="D488" i="123"/>
  <c r="D635" i="123" l="1"/>
  <c r="D634" i="123" s="1"/>
  <c r="F634" i="123" s="1"/>
  <c r="G534" i="123"/>
  <c r="F534" i="123"/>
  <c r="G435" i="123"/>
  <c r="F435" i="123"/>
  <c r="D506" i="123"/>
  <c r="G507" i="123"/>
  <c r="F507" i="123"/>
  <c r="G625" i="123"/>
  <c r="F625" i="123"/>
  <c r="G597" i="123"/>
  <c r="F597" i="123"/>
  <c r="D547" i="123"/>
  <c r="G548" i="123"/>
  <c r="F548" i="123"/>
  <c r="G702" i="123"/>
  <c r="F702" i="123"/>
  <c r="G657" i="123"/>
  <c r="F657" i="123"/>
  <c r="G679" i="123"/>
  <c r="F679" i="123"/>
  <c r="D487" i="123"/>
  <c r="F488" i="123"/>
  <c r="G488" i="123"/>
  <c r="G559" i="123"/>
  <c r="F559" i="123"/>
  <c r="G560" i="123"/>
  <c r="F560" i="123"/>
  <c r="F598" i="123"/>
  <c r="G598" i="123"/>
  <c r="G128" i="123"/>
  <c r="F128" i="123"/>
  <c r="D429" i="123"/>
  <c r="D418" i="123"/>
  <c r="G634" i="123" l="1"/>
  <c r="F635" i="123"/>
  <c r="G635" i="123"/>
  <c r="D505" i="123"/>
  <c r="F429" i="123"/>
  <c r="G429" i="123"/>
  <c r="G487" i="123"/>
  <c r="F487" i="123"/>
  <c r="G506" i="123"/>
  <c r="F506" i="123"/>
  <c r="G547" i="123"/>
  <c r="F547" i="123"/>
  <c r="D417" i="123"/>
  <c r="D416" i="123" s="1"/>
  <c r="G418" i="123"/>
  <c r="F418" i="123"/>
  <c r="D432" i="123"/>
  <c r="D431" i="123" s="1"/>
  <c r="F434" i="123"/>
  <c r="G434" i="123"/>
  <c r="D361" i="123"/>
  <c r="D331" i="123"/>
  <c r="D320" i="123"/>
  <c r="D269" i="123"/>
  <c r="D386" i="123" l="1"/>
  <c r="F431" i="123"/>
  <c r="G431" i="123"/>
  <c r="F505" i="123"/>
  <c r="G505" i="123"/>
  <c r="G432" i="123"/>
  <c r="F432" i="123"/>
  <c r="G269" i="123"/>
  <c r="F269" i="123"/>
  <c r="G416" i="123"/>
  <c r="F416" i="123"/>
  <c r="D360" i="123"/>
  <c r="G361" i="123"/>
  <c r="F361" i="123"/>
  <c r="D209" i="123"/>
  <c r="G210" i="123"/>
  <c r="F210" i="123"/>
  <c r="D319" i="123"/>
  <c r="G320" i="123"/>
  <c r="F320" i="123"/>
  <c r="D330" i="123"/>
  <c r="D329" i="123" s="1"/>
  <c r="G331" i="123"/>
  <c r="F331" i="123"/>
  <c r="F417" i="123"/>
  <c r="G417" i="123"/>
  <c r="D267" i="123"/>
  <c r="D374" i="123"/>
  <c r="D372" i="123"/>
  <c r="D353" i="123"/>
  <c r="D133" i="123" l="1"/>
  <c r="F133" i="123" s="1"/>
  <c r="D206" i="123"/>
  <c r="F206" i="123" s="1"/>
  <c r="G267" i="123"/>
  <c r="F267" i="123"/>
  <c r="D359" i="123"/>
  <c r="G360" i="123"/>
  <c r="F360" i="123"/>
  <c r="D352" i="123"/>
  <c r="G353" i="123"/>
  <c r="F353" i="123"/>
  <c r="G209" i="123"/>
  <c r="F209" i="123"/>
  <c r="G319" i="123"/>
  <c r="F319" i="123"/>
  <c r="D371" i="123"/>
  <c r="G372" i="123"/>
  <c r="F372" i="123"/>
  <c r="G374" i="123"/>
  <c r="F374" i="123"/>
  <c r="G330" i="123"/>
  <c r="F330" i="123"/>
  <c r="G386" i="123"/>
  <c r="F386" i="123"/>
  <c r="D349" i="123"/>
  <c r="D73" i="123"/>
  <c r="D71" i="123"/>
  <c r="D69" i="123"/>
  <c r="G206" i="123" l="1"/>
  <c r="G133" i="123"/>
  <c r="D358" i="123"/>
  <c r="D348" i="123" s="1"/>
  <c r="G349" i="123"/>
  <c r="F349" i="123"/>
  <c r="G371" i="123"/>
  <c r="F371" i="123"/>
  <c r="G359" i="123"/>
  <c r="F359" i="123"/>
  <c r="G329" i="123"/>
  <c r="F329" i="123"/>
  <c r="G352" i="123"/>
  <c r="F352" i="123"/>
  <c r="F73" i="123"/>
  <c r="G73" i="123"/>
  <c r="F69" i="123"/>
  <c r="G69" i="123"/>
  <c r="F71" i="123"/>
  <c r="G71" i="123"/>
  <c r="D75" i="123"/>
  <c r="F358" i="123" l="1"/>
  <c r="G358" i="123"/>
  <c r="G75" i="123"/>
  <c r="F75" i="123"/>
  <c r="G348" i="123"/>
  <c r="F348" i="123"/>
  <c r="D326" i="123"/>
  <c r="D286" i="123"/>
  <c r="D288" i="123"/>
  <c r="D135" i="123" s="1"/>
  <c r="D282" i="123"/>
  <c r="D134" i="123" l="1"/>
  <c r="G282" i="123"/>
  <c r="F282" i="123"/>
  <c r="G135" i="123"/>
  <c r="G288" i="123"/>
  <c r="F288" i="123"/>
  <c r="G286" i="123"/>
  <c r="F286" i="123"/>
  <c r="G326" i="123"/>
  <c r="F326" i="123"/>
  <c r="D285" i="123"/>
  <c r="D284" i="123" s="1"/>
  <c r="F284" i="123" s="1"/>
  <c r="D324" i="123"/>
  <c r="F135" i="123" l="1"/>
  <c r="G134" i="123"/>
  <c r="F134" i="123"/>
  <c r="D323" i="123"/>
  <c r="G324" i="123"/>
  <c r="F324" i="123"/>
  <c r="G285" i="123"/>
  <c r="F285" i="123"/>
  <c r="D193" i="123"/>
  <c r="D9" i="123"/>
  <c r="G323" i="123" l="1"/>
  <c r="F323" i="123"/>
  <c r="F9" i="123"/>
  <c r="G9" i="123"/>
  <c r="G284" i="123"/>
  <c r="G193" i="123"/>
  <c r="F193" i="123"/>
  <c r="D132" i="123"/>
  <c r="D11" i="123"/>
  <c r="D281" i="123"/>
  <c r="D232" i="123"/>
  <c r="D192" i="123" s="1"/>
  <c r="D5" i="123"/>
  <c r="G232" i="123" l="1"/>
  <c r="F232" i="123"/>
  <c r="D263" i="123"/>
  <c r="D190" i="123" s="1"/>
  <c r="G190" i="123" s="1"/>
  <c r="G281" i="123"/>
  <c r="F281" i="123"/>
  <c r="D8" i="123"/>
  <c r="D4" i="123" s="1"/>
  <c r="G11" i="123"/>
  <c r="F11" i="123"/>
  <c r="F5" i="123"/>
  <c r="G5" i="123"/>
  <c r="D127" i="123"/>
  <c r="G132" i="123"/>
  <c r="F132" i="123"/>
  <c r="G192" i="123"/>
  <c r="F192" i="123"/>
  <c r="G263" i="123" l="1"/>
  <c r="F263" i="123"/>
  <c r="F190" i="123" s="1"/>
  <c r="F8" i="123"/>
  <c r="G8" i="123"/>
  <c r="F127" i="123"/>
  <c r="G127" i="123"/>
  <c r="G4" i="123"/>
  <c r="F4" i="123"/>
  <c r="D136" i="123"/>
  <c r="G136" i="123" l="1"/>
  <c r="F136" i="123"/>
  <c r="D191" i="123"/>
  <c r="D181" i="123"/>
  <c r="G191" i="123" l="1"/>
  <c r="F191" i="123"/>
  <c r="G181" i="123"/>
  <c r="F181" i="123"/>
</calcChain>
</file>

<file path=xl/sharedStrings.xml><?xml version="1.0" encoding="utf-8"?>
<sst xmlns="http://schemas.openxmlformats.org/spreadsheetml/2006/main" count="1174" uniqueCount="475">
  <si>
    <t>Märjamaa Valla Noortekeskus</t>
  </si>
  <si>
    <t>Laulukarusell</t>
  </si>
  <si>
    <t>MIKSIKE</t>
  </si>
  <si>
    <t>Maade erastamine</t>
  </si>
  <si>
    <t>Haimre Rahvamaja</t>
  </si>
  <si>
    <t>Valgu Rahvamaja</t>
  </si>
  <si>
    <t>Varbola Rahvamaja</t>
  </si>
  <si>
    <t>Sotsiaalteenused</t>
  </si>
  <si>
    <t>Tasu äritegevusega tegelemise õiguse loa eest</t>
  </si>
  <si>
    <t>08107</t>
  </si>
  <si>
    <t>Erijuhtudel riigi poolt makstav sotsiaalmaks</t>
  </si>
  <si>
    <t>Haimre Rahvamaja tasulised teenused</t>
  </si>
  <si>
    <t>Varbola Rahvamaja tasulised teenused</t>
  </si>
  <si>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</si>
  <si>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</si>
  <si>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</si>
  <si>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</si>
  <si>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</si>
  <si>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Intressi- ja viivisetulud hoiustelt</t>
  </si>
  <si>
    <t>Personalikulud</t>
  </si>
  <si>
    <t>Majandamiskulud</t>
  </si>
  <si>
    <t>Administreerimiskulud</t>
  </si>
  <si>
    <t>Lähetuskulud</t>
  </si>
  <si>
    <t>Koolituskulud</t>
  </si>
  <si>
    <t>Sõidukite ülalpidamise kulud</t>
  </si>
  <si>
    <t>Inventari kulud</t>
  </si>
  <si>
    <t>Rajatiste majandamiskulud</t>
  </si>
  <si>
    <t>Õppevahendid</t>
  </si>
  <si>
    <t>Teavikud ja kunstiesemed</t>
  </si>
  <si>
    <t>Sillaotsa Talumuuseum</t>
  </si>
  <si>
    <t>Peretoetused</t>
  </si>
  <si>
    <t>Toetused töötutele</t>
  </si>
  <si>
    <t>ruumide üür</t>
  </si>
  <si>
    <t>Märjamaa Gümnaasium</t>
  </si>
  <si>
    <t>Valgu Põhikool</t>
  </si>
  <si>
    <t>Laekumised haridusasutuste majandustegevusest</t>
  </si>
  <si>
    <t>Laekumised kultuuri- ja kunstiasutuste majandustegevusest</t>
  </si>
  <si>
    <t>Laekumised üldvalitsemisasutuste majandustegevusest</t>
  </si>
  <si>
    <t>Laekumised õiguste müügist</t>
  </si>
  <si>
    <t>pikapäevarühma oode</t>
  </si>
  <si>
    <t>Uurimis- ja arendustööde ostukulud</t>
  </si>
  <si>
    <t>Kultuuri- ja vaba aja sisustamise kulud</t>
  </si>
  <si>
    <t>Tulu koolitusteenuse osutamisest</t>
  </si>
  <si>
    <t>01111</t>
  </si>
  <si>
    <t>01112</t>
  </si>
  <si>
    <t>01</t>
  </si>
  <si>
    <t>6501</t>
  </si>
  <si>
    <t>03</t>
  </si>
  <si>
    <t>03200</t>
  </si>
  <si>
    <t>03600</t>
  </si>
  <si>
    <t>04</t>
  </si>
  <si>
    <t>04210</t>
  </si>
  <si>
    <t>04510</t>
  </si>
  <si>
    <t>04740</t>
  </si>
  <si>
    <t>05</t>
  </si>
  <si>
    <t>05100</t>
  </si>
  <si>
    <t>05400</t>
  </si>
  <si>
    <t>06</t>
  </si>
  <si>
    <t>06300</t>
  </si>
  <si>
    <t>06400</t>
  </si>
  <si>
    <t>06605</t>
  </si>
  <si>
    <t>09220</t>
  </si>
  <si>
    <t>07</t>
  </si>
  <si>
    <t>07210</t>
  </si>
  <si>
    <t>08</t>
  </si>
  <si>
    <t>08102</t>
  </si>
  <si>
    <t>08201</t>
  </si>
  <si>
    <t>08202</t>
  </si>
  <si>
    <t>08203</t>
  </si>
  <si>
    <t>08300</t>
  </si>
  <si>
    <t>09</t>
  </si>
  <si>
    <t>09110</t>
  </si>
  <si>
    <t>09212</t>
  </si>
  <si>
    <t>09210</t>
  </si>
  <si>
    <t>09600</t>
  </si>
  <si>
    <t>09800</t>
  </si>
  <si>
    <t>10</t>
  </si>
  <si>
    <t>10200</t>
  </si>
  <si>
    <t>10201</t>
  </si>
  <si>
    <t>10402</t>
  </si>
  <si>
    <t>10500</t>
  </si>
  <si>
    <t>10600</t>
  </si>
  <si>
    <t>Muud kulud</t>
  </si>
  <si>
    <t xml:space="preserve">Võetud laenude tagasimaksmine </t>
  </si>
  <si>
    <t>Eri- ja vormiriietus</t>
  </si>
  <si>
    <t>Erisoodustused</t>
  </si>
  <si>
    <t>Meditsiinikulud ja hügieenitarbed</t>
  </si>
  <si>
    <t>01114</t>
  </si>
  <si>
    <t>01600</t>
  </si>
  <si>
    <t>Intressi-, viivise- ja kohustistasukulud võetud laenudelt</t>
  </si>
  <si>
    <t>Muud sotsiaalabitoetused ja eraldised füüsilistele isikutele</t>
  </si>
  <si>
    <t>10121</t>
  </si>
  <si>
    <t>Toetused puuetega inimestele ja nende hooldajatele</t>
  </si>
  <si>
    <t>Kantseleiteenused</t>
  </si>
  <si>
    <t>Märjamaa Nädalalehe tulud</t>
  </si>
  <si>
    <t>Muu tulu elamu- ja kommunaaltegevusest</t>
  </si>
  <si>
    <t>jõusaali ja võimla tulu</t>
  </si>
  <si>
    <t>Laekumised korrakaitseasutuste majandustegevusest</t>
  </si>
  <si>
    <t>Kapitaliliisingu maksed</t>
  </si>
  <si>
    <t>Märjamaa Päevad ja Märjamaa Folk</t>
  </si>
  <si>
    <t>Teenuse mõisa tulud</t>
  </si>
  <si>
    <t>Intressi- ja viivisekulud kapitaliliisingult</t>
  </si>
  <si>
    <t>Märjamaa Lasteaed Pillerpall</t>
  </si>
  <si>
    <t>Orgita Lasteaed Midrimaa</t>
  </si>
  <si>
    <t>Kasti Lasteaed Karikakar</t>
  </si>
  <si>
    <t>Varbola Lasteaed-Algkool</t>
  </si>
  <si>
    <t>10701</t>
  </si>
  <si>
    <t>08109</t>
  </si>
  <si>
    <t>Märjamaa Valla Raamatukogu tasulised teenused</t>
  </si>
  <si>
    <t xml:space="preserve">Üüri- ja renditulud </t>
  </si>
  <si>
    <t>Muu kaupade ja teenuste müük</t>
  </si>
  <si>
    <t>Toimetulekutoetus</t>
  </si>
  <si>
    <t>Sotsiaaltoetuste ning -teenuste osutamise toetus</t>
  </si>
  <si>
    <t>08103</t>
  </si>
  <si>
    <t>Põhivara soetuseks antav sihtfinantseerimine</t>
  </si>
  <si>
    <t>Toiduained ja toitlustusteenused</t>
  </si>
  <si>
    <t>Märjamaa Muusika- ja Kunstikool</t>
  </si>
  <si>
    <t>Tunnus</t>
  </si>
  <si>
    <t>Kirje nimetus</t>
  </si>
  <si>
    <t>PÕHITEGEVUSE TULUD KOKKU</t>
  </si>
  <si>
    <t>Maksutulud</t>
  </si>
  <si>
    <t>Tulud kaupade ja teenuste müügist</t>
  </si>
  <si>
    <t>Saadavad toetused tegevuskuludeks</t>
  </si>
  <si>
    <t>Muud saadud toetused tegevuskuludeks</t>
  </si>
  <si>
    <t>3825, 388</t>
  </si>
  <si>
    <t xml:space="preserve">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</si>
  <si>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</si>
  <si>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</si>
  <si>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</si>
  <si>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</si>
  <si>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</si>
  <si>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</si>
  <si>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</si>
  <si>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</si>
  <si>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</si>
  <si>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</si>
  <si>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</si>
  <si>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</si>
  <si>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</si>
  <si>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</si>
  <si>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</si>
  <si>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</si>
  <si>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</si>
  <si>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</si>
  <si>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</si>
  <si>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PÕHITEGEVUSE KULUDE JA INVESTEERIMISTEGEVUSE VÄLJAMINEKUTE JAOTUS TEGEVUSALADE JÄRGI</t>
  </si>
  <si>
    <t>Üldised valitsussektori teenused</t>
  </si>
  <si>
    <t>01700</t>
  </si>
  <si>
    <t>Valitsussektori võla teenindamine</t>
  </si>
  <si>
    <t>Avalik kord ja julgeolek</t>
  </si>
  <si>
    <t>Päästeteenused</t>
  </si>
  <si>
    <t>Majandus</t>
  </si>
  <si>
    <t>Maanteetransport (vallateede- ja tänavate korrashoid)</t>
  </si>
  <si>
    <t>Üldmajanduslikud arendusprojektid- territoriaalne planeerimine</t>
  </si>
  <si>
    <t>Keskkonnakaitse</t>
  </si>
  <si>
    <t>Jäätmekäitlus (prügivedu)</t>
  </si>
  <si>
    <t>Bioloogilise mitmekesisuse ja maastiku kaitse, haljastus</t>
  </si>
  <si>
    <t>Elamu- ja kommunaalmajandus</t>
  </si>
  <si>
    <t>Veevarustus</t>
  </si>
  <si>
    <t>Tänavavalgustus</t>
  </si>
  <si>
    <t>Tervishoid</t>
  </si>
  <si>
    <t>Vabaaeg, kultuur ja religioon</t>
  </si>
  <si>
    <t>Kultuuriüritused</t>
  </si>
  <si>
    <t>Haridus</t>
  </si>
  <si>
    <t>Sotsiaalne kaitse</t>
  </si>
  <si>
    <t>Muu puuetega inimeste sotsiaalne kaitse</t>
  </si>
  <si>
    <t>Eakate sotsiaalhoolekande asutused</t>
  </si>
  <si>
    <t>Muu eakate sotsiaalne kaitse</t>
  </si>
  <si>
    <t>Muu perekondade ja laste sotsiaalne kaitse</t>
  </si>
  <si>
    <t>Töötute sotsiaalne kaitse</t>
  </si>
  <si>
    <t>Eluasemeteenused sotsiaalsetele riskirühmadele</t>
  </si>
  <si>
    <t>Riiklik toimetulekutoetus</t>
  </si>
  <si>
    <t>Riigilõivud</t>
  </si>
  <si>
    <t>Tegevustulud</t>
  </si>
  <si>
    <t>Kaupade ja teenuste müük</t>
  </si>
  <si>
    <t>Vallavolikogu</t>
  </si>
  <si>
    <t>Vallavalitsus</t>
  </si>
  <si>
    <t>Maakorraldus</t>
  </si>
  <si>
    <t>Kalmistud</t>
  </si>
  <si>
    <t>Hulkuvate loomadega seotud tegevus</t>
  </si>
  <si>
    <t>Muu elamu- ja kommunaalmajandus</t>
  </si>
  <si>
    <t xml:space="preserve">Spordiklubid </t>
  </si>
  <si>
    <t>Hobulaiu puhkebaas</t>
  </si>
  <si>
    <t>Teenuse mõis</t>
  </si>
  <si>
    <t>Vaba aja üritused - mittetulunduslikuks tegevuseks antavad toetused</t>
  </si>
  <si>
    <t>Märjamaa Valla Raamatukogu</t>
  </si>
  <si>
    <t>Kino</t>
  </si>
  <si>
    <t>Sipa-Laukna Lasteaed</t>
  </si>
  <si>
    <t>Arvlemised lasteaedadega</t>
  </si>
  <si>
    <t>Arvlemised teiste koolidega</t>
  </si>
  <si>
    <t>Stipendiumid ja projektide omaosalused</t>
  </si>
  <si>
    <t>Külade tänuüritus</t>
  </si>
  <si>
    <t xml:space="preserve">Finantskulud </t>
  </si>
  <si>
    <t>Ehitusloa ja kasutusloa väljastamise riigilõiv</t>
  </si>
  <si>
    <t>kohatasu</t>
  </si>
  <si>
    <t>õppetasu</t>
  </si>
  <si>
    <t>laste toitlustustasu</t>
  </si>
  <si>
    <t>Orgita lasteaed Midrimaa</t>
  </si>
  <si>
    <t>töövihikute tasu</t>
  </si>
  <si>
    <t>koolisöökla küte, elekter</t>
  </si>
  <si>
    <t>bussi kasutamise tasu</t>
  </si>
  <si>
    <t>Sillaotsa Talumuuseumi tasulised teenused</t>
  </si>
  <si>
    <t>Märjamaa kino tasulised teenused</t>
  </si>
  <si>
    <t>Märjamaa Ujula tulud</t>
  </si>
  <si>
    <t>Hobulaiu pukebaasi tulud</t>
  </si>
  <si>
    <t>Üür ja rent kinnisvarainvesteeringutelt</t>
  </si>
  <si>
    <t>Üür ja rent mitteeluruumidelt</t>
  </si>
  <si>
    <t>Muu tulu üüri ja rendiga kaasnevast tegevusest (kommunaalteenused)</t>
  </si>
  <si>
    <t>Valla kalendrite müük</t>
  </si>
  <si>
    <t>Hariduskulude toetus</t>
  </si>
  <si>
    <t>Töötasud</t>
  </si>
  <si>
    <t>Personalikuludga kaasnevad maksud</t>
  </si>
  <si>
    <t xml:space="preserve">Kinnistuste, hoonete ja ruumide majandamiskulud </t>
  </si>
  <si>
    <t>Info- ja kommunikatsioonitehnoloogia kulud</t>
  </si>
  <si>
    <t>Preemiad ja stipendiumid-aukodanike preemiad</t>
  </si>
  <si>
    <t>Maksu-, riigilõivu- ja trahvikulud</t>
  </si>
  <si>
    <t xml:space="preserve">Avaliku teenistuse ametnike töötasu </t>
  </si>
  <si>
    <t>Personalikuludga kaasnevad maksud ja sotsiaalkindlustusmaksed</t>
  </si>
  <si>
    <t>Töötajate töötasu</t>
  </si>
  <si>
    <t>Teekatte märgistustööd</t>
  </si>
  <si>
    <t>Orienteerumisklubi Orvand</t>
  </si>
  <si>
    <t>Maadlusklubi Juhan</t>
  </si>
  <si>
    <t xml:space="preserve">Raplamaa Omavalitsuste Liit </t>
  </si>
  <si>
    <t xml:space="preserve">Sihtasutus Raplamaa Omavalitsuste Arengufond </t>
  </si>
  <si>
    <t xml:space="preserve">Eesti Linnade Liit </t>
  </si>
  <si>
    <t xml:space="preserve">Mittetulundusühing Raplamaa Partnerluskogu </t>
  </si>
  <si>
    <t>Märjamaa Ujula</t>
  </si>
  <si>
    <t>Muud mitmesugused majandamiskulud</t>
  </si>
  <si>
    <t>Rajatiste ja hoonete soetamine ja renoveerimine</t>
  </si>
  <si>
    <t>Märjamaa Nädalaleht</t>
  </si>
  <si>
    <t>Muu erivarustus ja erimaterjalid</t>
  </si>
  <si>
    <t>Õppetoetused-sõidupiletid</t>
  </si>
  <si>
    <t>Õppetoetused</t>
  </si>
  <si>
    <t>Toimetulekutoetus ja täiendavad sotsiaaltoetused</t>
  </si>
  <si>
    <t xml:space="preserve">Rajatiste ja hoonete müük </t>
  </si>
  <si>
    <t>Märjamaa Valla Rahvamaja tasulised teenused</t>
  </si>
  <si>
    <t>Märjamaa Sotsiaalkeskuse tulud</t>
  </si>
  <si>
    <t>Sündide ja surmade registreerimise kulude hüvitis</t>
  </si>
  <si>
    <t>Vajaduspõhise peretoetuse maksmise hüvitis</t>
  </si>
  <si>
    <t>Kohaliku omavalitsuse üksuse reservfond</t>
  </si>
  <si>
    <t>Liikmemaks ja ühistegevuse kulud</t>
  </si>
  <si>
    <t>Töövõtulepingu alusel füüsilistele isikutele makstav tasu</t>
  </si>
  <si>
    <t xml:space="preserve">Muu avalik kord ja julgeolek </t>
  </si>
  <si>
    <t xml:space="preserve">Põhivara soetus </t>
  </si>
  <si>
    <t>Märjamaa Valla Rahvamaja</t>
  </si>
  <si>
    <t>Märjamaa Valla Rahvamaja projektid</t>
  </si>
  <si>
    <t xml:space="preserve">Vabariigi aastapäev </t>
  </si>
  <si>
    <t>09601</t>
  </si>
  <si>
    <t>Koolitoit</t>
  </si>
  <si>
    <t>Koolitoit Märjamaa Lasteaed Pillerpall</t>
  </si>
  <si>
    <t>Koolipiim</t>
  </si>
  <si>
    <t>Koolitoit Orgita Lasteaed Midrimaa</t>
  </si>
  <si>
    <t>Koolitoit Kasti Lasteaed Karikakar</t>
  </si>
  <si>
    <t>Koolitoit Sipa-Laukna Lasteaed</t>
  </si>
  <si>
    <t>Koolitoit Varbola Lasteaed-Algkool</t>
  </si>
  <si>
    <t>Hommikusöök</t>
  </si>
  <si>
    <t>Õhtuoode</t>
  </si>
  <si>
    <t>Koolitoit Valgu Põhikool</t>
  </si>
  <si>
    <t>Koolitoit Märjamaa Gümnaasium</t>
  </si>
  <si>
    <t>Vajaduspõhine peretoetus</t>
  </si>
  <si>
    <t>Märjamaa Sotsiaalkeskus</t>
  </si>
  <si>
    <t>Valla poolt rahastatav lapsehoiuteenus</t>
  </si>
  <si>
    <t>10900</t>
  </si>
  <si>
    <t>Muu sotsiaalse kaitse haldus - elektriautod</t>
  </si>
  <si>
    <t>38250, 38251</t>
  </si>
  <si>
    <t>Kohustuste võtmine (+)</t>
  </si>
  <si>
    <t>2586</t>
  </si>
  <si>
    <t>Laenude võtmine muudelt residentidelt (+)</t>
  </si>
  <si>
    <t>25861</t>
  </si>
  <si>
    <t>25862</t>
  </si>
  <si>
    <t>Märjamaa Spordiklubi</t>
  </si>
  <si>
    <t>muud tulud</t>
  </si>
  <si>
    <t>Kaevandamisõiguse tasu</t>
  </si>
  <si>
    <t>Laekumine vee erikasutusest</t>
  </si>
  <si>
    <t>Märjamaa autobussijaam</t>
  </si>
  <si>
    <t xml:space="preserve">Töötajate töötasu </t>
  </si>
  <si>
    <t>Varbola Lasteaed-Algkool (alusharidus)</t>
  </si>
  <si>
    <t>Valgu Põhikool (alusharidus)</t>
  </si>
  <si>
    <t>Varbola Lasteaed-Algkool (alus- ja põhihariduse kaudsed kulud)</t>
  </si>
  <si>
    <t>Varbola Lasteaed-Algkool (põhihariduse otsekulud)</t>
  </si>
  <si>
    <t>08235</t>
  </si>
  <si>
    <t xml:space="preserve">Personalikulud </t>
  </si>
  <si>
    <t>Valgu Põhikool (alus- ja põhihariduse kaudsed kulud)</t>
  </si>
  <si>
    <t>Valgu Põhikool (põhihariduse otsekulud)</t>
  </si>
  <si>
    <t>Märjamaa Gümnaasium (põhihariduse otsekukud)</t>
  </si>
  <si>
    <t>09213</t>
  </si>
  <si>
    <t>Märjamaa Gümnaasium (üldkeskhariduse otsekukud)</t>
  </si>
  <si>
    <t>Märjamaa Gümnaasium (põhi- ja üldkeskhariduse kaudsed kulud)</t>
  </si>
  <si>
    <t>Koolipuuvili</t>
  </si>
  <si>
    <t xml:space="preserve">Varbola Kultuuri ja Hariduse Selts </t>
  </si>
  <si>
    <t>Mittetulundusühing Raplamaa Jalgpallikool</t>
  </si>
  <si>
    <t>Märjamaa Valla Puuetega Inimeste Ühing</t>
  </si>
  <si>
    <t>Seltsing Märjamaa Pensionäride Ühendus</t>
  </si>
  <si>
    <t>Märjamaa Ettevõtjate Piirkondlik Ühendus</t>
  </si>
  <si>
    <t>Seltsing Märjamaa Kultuurikoda</t>
  </si>
  <si>
    <t>Kris Tegelmann</t>
  </si>
  <si>
    <t>Seltsing Pihlaka Kaks</t>
  </si>
  <si>
    <t>Seltsing Naiskoor Paula</t>
  </si>
  <si>
    <t xml:space="preserve">Mittetulundusühing Wäega Wärk </t>
  </si>
  <si>
    <t>Märjamaa Kultuuriselts</t>
  </si>
  <si>
    <t>Russalu Külade Ühendus</t>
  </si>
  <si>
    <t>Mittetulundusühing Märjamaa Saun</t>
  </si>
  <si>
    <t>Kohalike teede hoiu toetus</t>
  </si>
  <si>
    <t xml:space="preserve">Tasandusfond </t>
  </si>
  <si>
    <t xml:space="preserve">Toetusfond </t>
  </si>
  <si>
    <t>sh põhikooli õpetajate tööjõukulude toetus</t>
  </si>
  <si>
    <t>sh gümnaasiumi õpetajate tööjõukulude toetus</t>
  </si>
  <si>
    <t>sh direktorite ja õppealajuhatajate tööjõukulude toetus</t>
  </si>
  <si>
    <t>sh õpetajate, direktorite ja õppealajuhatajate täiendkoolituse toetus</t>
  </si>
  <si>
    <t>sh koolilõunatoetus</t>
  </si>
  <si>
    <t>04512</t>
  </si>
  <si>
    <t>Märjamaa Valla Noortekeskuse projektid</t>
  </si>
  <si>
    <t>09609</t>
  </si>
  <si>
    <t>Muud hariduse abiteenused</t>
  </si>
  <si>
    <t>TEISTE VALDADE ÕPILASTELE JÕULUPAKID</t>
  </si>
  <si>
    <t>LASTE JA NOORTE SIHTKAPITALI TÄNUÜRITUS</t>
  </si>
  <si>
    <t>Riigi poolt rahastatav lapsehoiuteenus</t>
  </si>
  <si>
    <t xml:space="preserve">Masinate ja seadmete, sh transpordivahendite soetamine ja renoveerimine </t>
  </si>
  <si>
    <t>Velise Kultuuri ja Hariduse Selts</t>
  </si>
  <si>
    <t>MTÜ Haimre Kultuuriselts</t>
  </si>
  <si>
    <t>MTÜ Külade Ühendus TOKK</t>
  </si>
  <si>
    <t>Teenuse Naiste Ühendus</t>
  </si>
  <si>
    <t>Tantsuklubi Mustang</t>
  </si>
  <si>
    <t>Valgu Rahvamaja tasulised teenused</t>
  </si>
  <si>
    <t>Laekumised Päästeametilt</t>
  </si>
  <si>
    <t>Muu vara üür ja rent</t>
  </si>
  <si>
    <t xml:space="preserve">Hoonestusõiguse seadmise tasu </t>
  </si>
  <si>
    <t>sh õppekirjanduse toetus</t>
  </si>
  <si>
    <t>VALLAMAJA ORU 2 PROJEKTEERIMINE</t>
  </si>
  <si>
    <t>Talihooldus</t>
  </si>
  <si>
    <t>Katteta teede suvehooldus</t>
  </si>
  <si>
    <t>Kattega teede suvehooldus</t>
  </si>
  <si>
    <t>Sildade ja truupide remont (lisa suvehoolduse lepingutele)</t>
  </si>
  <si>
    <t>Teemaa hooldus</t>
  </si>
  <si>
    <t>Teede ja tänavate korrashoid</t>
  </si>
  <si>
    <t>HAJAASUSTUSE PROGRAMM 2016</t>
  </si>
  <si>
    <t xml:space="preserve">MÄRJAMAA UJULA VÄLISSEINTE SOOJUSTAMINE JA KATUSE VAHETUS </t>
  </si>
  <si>
    <t>Märjamaa Muusika- ja Kunstikooli projektid</t>
  </si>
  <si>
    <t>Mittetulundusühing Rapla Kirikumuusika Festival</t>
  </si>
  <si>
    <t>MÄRJAMAA MUUSIKA- JA KUNSTIKOOLI ÜMBEREHITUSTÖÖD</t>
  </si>
  <si>
    <t>Laulu- ja tantsupidu</t>
  </si>
  <si>
    <t>Kodulookonverents</t>
  </si>
  <si>
    <t>MÄRJAMAA LASTEAIA PILLERPALL MÄNGUVÄLJAKU REKONSTRUEERIMINE</t>
  </si>
  <si>
    <t>KASTI LASTEAIA KARIKAKAR MÄNGUVÄLJAKU EHITAMINE</t>
  </si>
  <si>
    <t>SIPA-LAUKNA LASTEAIA LAUKNA HOONE REKONSTRUEERIMINE</t>
  </si>
  <si>
    <t>SIPA-LAUKNA LASTEAIA LAUKNA MÄNGUVÄLJAKU EHITAMINE</t>
  </si>
  <si>
    <t>VARBOLA LASTEAED-ALGKOOLI MÄNGUVÄLJAKU EHITAMINE</t>
  </si>
  <si>
    <t>NP JR-2015/10036</t>
  </si>
  <si>
    <t>VARA KOMMUUN NORDPLUSS PROJEKT</t>
  </si>
  <si>
    <t>Koolitransport</t>
  </si>
  <si>
    <t>Õppetoetused (sh ranitsatoetus 7000)</t>
  </si>
  <si>
    <t>MÄRJAMAA UJULA KATLAMAJA REKONSTRUEERIMINE</t>
  </si>
  <si>
    <t>Muusika- ja Kunstikool</t>
  </si>
  <si>
    <t>Märjamaa Valla Noortekeskuse tasulised teenused</t>
  </si>
  <si>
    <t>Koduloolised trükised</t>
  </si>
  <si>
    <t>Üür ja rent eluruumidelt (sh sots. korterid)</t>
  </si>
  <si>
    <t>Jäätmehoolduse arendamise toetus</t>
  </si>
  <si>
    <t>Valimised</t>
  </si>
  <si>
    <t>03100</t>
  </si>
  <si>
    <t>Politsei</t>
  </si>
  <si>
    <t>Preemiad ja stipendiumid-abipolitseinike preemiad</t>
  </si>
  <si>
    <t>Tolmutõrje</t>
  </si>
  <si>
    <t>MÄRJAMAA-SÕTKE KERGLIIKLUSTEE EHITAMINE</t>
  </si>
  <si>
    <t>TEEDE INVESTEERINGUD</t>
  </si>
  <si>
    <t>MÄRJAMAA KESKVÄLJAKU REKONSTRUEERIMINE</t>
  </si>
  <si>
    <t>Ühistranspordi korralduse projekt</t>
  </si>
  <si>
    <t>HAIMRE MÕISAPARGI RESTAUREERIMISE PROJEKTEERIMINE</t>
  </si>
  <si>
    <t>Märjamaa Haigla AS</t>
  </si>
  <si>
    <t xml:space="preserve">MÄRJAMAA VALLA TÄNAVAVALGUSTUSE TARISTU RENOVEERIMISE KONSULTATSIOONITEENUS </t>
  </si>
  <si>
    <t>09510</t>
  </si>
  <si>
    <t>4-7.1/185/23</t>
  </si>
  <si>
    <t>EESTI AVATUD NOORTEKESKUSTE ÜHENDUS MTÜ - PROJEKT "NOORTE TUGILA" 2016-2018</t>
  </si>
  <si>
    <t>T-OT-2016-0022</t>
  </si>
  <si>
    <t>EESTI RAHVATANTSU JA RAHVAMUUSIKA SELTS - LAULU- JA TANTSUPEO PROTSESSIS OSALEVATE KOLLEKTIIVIDE OTSETOETUS (1500 €)</t>
  </si>
  <si>
    <t>T-OT-2016-0281</t>
  </si>
  <si>
    <t>EESTI RAHVATANTSU JA RAHVAMUUSIKA SELTS - LAULU- JA TANTSUPEO PROTSESSIS OSALEVATE KOLLEKTIIVIDE OTSETOETUS (900 €)</t>
  </si>
  <si>
    <t>T-OT-2016-0028</t>
  </si>
  <si>
    <t>EESTI RAHVATANTSU JA RAHVAMUUSIKA SELTS - LAULU- JA TANTSUPEO PROTSESSIS OSALEVATE KOLLEKTIIVIDE OTSETOETUS (300 €)</t>
  </si>
  <si>
    <t>L-OT-2016-0528</t>
  </si>
  <si>
    <t>EESTI KOORIÜHING - LAULU- JA TANTSUPEO PROTSESSIS OSALEVATE KOLLEKTIIVIDE OTSETOETUS (300 €)</t>
  </si>
  <si>
    <t>L-OT-2016-0345</t>
  </si>
  <si>
    <t>EESTI KOORIÜHING - LAULU- JA TANTSUPEO PROTSESSIS OSALEVATE KOLLEKTIIVIDE OTSETOETUS (600 €)</t>
  </si>
  <si>
    <t>RAHANDUSMINISTEERIUM - DIGITAALSE VÄLIEKRAANI JA INFOTAHVLITE SOETAMINE</t>
  </si>
  <si>
    <t>T-OT-2016-0455</t>
  </si>
  <si>
    <t>Varbola Rahvamaja projektid</t>
  </si>
  <si>
    <t>SILLAOTSA TALUMUUSEUMI VEOVAHENDITE VARJUALUSE EHITUS</t>
  </si>
  <si>
    <t>TEENUSE MÕISA RENOVEERIMINE - KAASAVA EELARVE INVESTEERINGUD</t>
  </si>
  <si>
    <t>MÄRJAMAA TERVISEKESKUSE PROJEKTEERIMINE JA EHITAMINE</t>
  </si>
  <si>
    <t>Märjamaa Tervisekeskus</t>
  </si>
  <si>
    <t>Orgita Lasteaed Midrimaa projektid</t>
  </si>
  <si>
    <t>RAHANDUSMINISTEERIUM - MÖÖBLI SOETAMINE</t>
  </si>
  <si>
    <t>VALGU PÕHIKOOLI KÜTTESÜSTEEMI PROJEKTEERIMINE</t>
  </si>
  <si>
    <t>MÄRJAMAA GÜMNAASIUMI SPORDIHOONE EHITAMINE (sh. PROJEKTEERIMINE)</t>
  </si>
  <si>
    <t>SIPA MÕISA HOONE SADEMEVETE ÄRAVOOLUSÜSTEEMI, FASSAADI JA SEINTE RENOVEERIMINE sh. PROJEKTEERIMINE</t>
  </si>
  <si>
    <t>MÄRJAMAA GÜMNAASIUMI KUNSTMURUKATTEGA JALGPALLIVÄLJAKU PROJEKTEERIMINE</t>
  </si>
  <si>
    <t>PROJEKTIDE EV 100 "IGAL LAPSEL OMA PILL" JA "VARAAIT" VALLA OSALUSED</t>
  </si>
  <si>
    <t>Arvlemised muusika- ja kunstikoolidega</t>
  </si>
  <si>
    <t>Koolituse kulud</t>
  </si>
  <si>
    <t>SA ARCHIMEDES - ERASMUS+PROGRAMM MÄRJAMAA GÜMNAASIUMI PROJEKT "LIKE?SHARE!"</t>
  </si>
  <si>
    <t>T-OT-2016-0052</t>
  </si>
  <si>
    <t xml:space="preserve">EESTI RAHVATANTSU JA RAHVAMUUSIKA SELTS - LAULU- JA TANTSUPEO PROTSESSIS OSALEVATE KOLLEKTIIVIDE OTSETOETUS (1800 € MGÜ) </t>
  </si>
  <si>
    <t>T-OT-2016-0258</t>
  </si>
  <si>
    <t xml:space="preserve">EESTI RAHVATANTSU JA RAHVAMUUSIKA SELTS - LAULU- JA TANTSUPEO PROTSESSIS OSALEVATE KOLLEKTIIVIDE OTSETOETUS (300 € Valgu PK) </t>
  </si>
  <si>
    <t>SA KIK - VALGU PÕHIKOOLI KESKKONDA  JA SÄÄSTVAT ELUVIISI VÄÄRTUSTAVAD ÕPPEKÄIGUD</t>
  </si>
  <si>
    <t>Maksud, lõivud, trahvid</t>
  </si>
  <si>
    <t>MÄRJAMAA SOTSIAALKESKUSE KATLAMAJA REKONSTRUEERIMINE</t>
  </si>
  <si>
    <t>KULUDE KATTEKS SUUNAMATA JÄÄK</t>
  </si>
  <si>
    <t>Raplamaa Vaegkuuljate Ühing</t>
  </si>
  <si>
    <t>Valev Parker</t>
  </si>
  <si>
    <t>Darja Lehtsalu</t>
  </si>
  <si>
    <t>Naiskodukaitse Märjamaa jaoskond</t>
  </si>
  <si>
    <t>Egle Niinemets</t>
  </si>
  <si>
    <t>Tiina Tanseri</t>
  </si>
  <si>
    <t>Mittetulundusühing KäsitööPööninG</t>
  </si>
  <si>
    <t xml:space="preserve">Mittetulundusühing Scarlet </t>
  </si>
  <si>
    <t>MTÜ Väike Jalajälg</t>
  </si>
  <si>
    <t>2017.a I voorus jaotamata jääk</t>
  </si>
  <si>
    <t>Õppelaenud</t>
  </si>
  <si>
    <t xml:space="preserve">Koolipiim </t>
  </si>
  <si>
    <t>Õie Lauri</t>
  </si>
  <si>
    <t xml:space="preserve">Alaeelarve </t>
  </si>
  <si>
    <t>Täitmine</t>
  </si>
  <si>
    <t>Täitmise jääk</t>
  </si>
  <si>
    <t>Täitmise %</t>
  </si>
  <si>
    <t>MÄRJAMAA VALLA ALAEELARVETE TÄITMISE ARUANNE SEISUGA 31.03.2017 (eurodes)</t>
  </si>
  <si>
    <t>õpilaste hommikusöök</t>
  </si>
  <si>
    <t>Märjamaa gümnaasiumi juubeliraamat</t>
  </si>
  <si>
    <t>Haldusreformi kolme valla ajaleht</t>
  </si>
  <si>
    <t>Ühinemistoetus</t>
  </si>
  <si>
    <t>Märjamaa Ujula projektid</t>
  </si>
  <si>
    <t>Märjamaa Valla Rahvamaja projketid</t>
  </si>
  <si>
    <t>Märjamaa Gümnaasiumi projektid</t>
  </si>
  <si>
    <t>Arvlemine koolidega - erakoolide hüvitis</t>
  </si>
  <si>
    <t>Muu hariduse abiteenuste projektid</t>
  </si>
  <si>
    <t>Annetused laste- ja noorte sihtkapitalile</t>
  </si>
  <si>
    <t>Muu eakate sotsiaalse kaitse toetused</t>
  </si>
  <si>
    <t>Märjamaa Valla Rahvamaja - digitaalne infotahvel</t>
  </si>
  <si>
    <t>Orgita Lasteaed Midrimaa - mööbli soetamine</t>
  </si>
  <si>
    <t>MÄRJAMAA-SÕTKE KERGLIIKLUSTEE EHITAMINE (EAS)</t>
  </si>
  <si>
    <t>MÄRJAMAA KESKVÄLJAKU REKONSTRUEERIMINE (PRIA)</t>
  </si>
  <si>
    <t>HAIMRE MÕISAPARGI RESTAUREERIMISE PROJEKTEERIMINE (KIK)</t>
  </si>
  <si>
    <t>MÄRJAMAA TERVISEKESKUSE PROJEKTEERIMINE JA EHITAMINE (EAS)</t>
  </si>
  <si>
    <t>MÄRJAMAA UJULA KATLAMAJA REKONSTRUEERIMINE (KIK)</t>
  </si>
  <si>
    <t>SILLAOTSA TALUMUUSEUMI VEOVAHENDITE VARJUALUSE EHITUS (PRIA)</t>
  </si>
  <si>
    <t>SIPA-LAUKNA LASTEAIA LAUKNA HOONE REKONSTRUEERIMINE (EAS)</t>
  </si>
  <si>
    <t>MÄRJAMAA SOTSIAALKESKUSE KATLAMAJA REKONSTRUEERIMINE (KIK)</t>
  </si>
  <si>
    <t>3880, 3888</t>
  </si>
  <si>
    <t xml:space="preserve">Muud eelpool nimetamata muud tegevustulud </t>
  </si>
  <si>
    <t xml:space="preserve">Eespool nimetamata muud tulud </t>
  </si>
  <si>
    <t>Haldusreform</t>
  </si>
  <si>
    <t>Muud üldised valitsussektori teenused kokku</t>
  </si>
  <si>
    <t>Ühistranspordi korraldus kokku</t>
  </si>
  <si>
    <t>Muu elamu- ja kommunaalmajandus kokku</t>
  </si>
  <si>
    <t>M10-16/0197 L</t>
  </si>
  <si>
    <t>EESTI KULTUURKAPITAL - KONTSERDISARI "MUUSIKA EESTIMAALE"</t>
  </si>
  <si>
    <t>S05-16/1528L</t>
  </si>
  <si>
    <t>RAHANDUSMINISTEERIUM - SÜDAMENÄDAL</t>
  </si>
  <si>
    <t>Sporditegevus kokku</t>
  </si>
  <si>
    <t>Noorsootöö ja noortekeskused kokku</t>
  </si>
  <si>
    <t>Rahvamajad kokku</t>
  </si>
  <si>
    <t>EESTI KULTUURKAPITAL - PÄRNU REGIOONI VASKPILLIÕPILASTE KONKURSS-FESTIVALI KORRALDAMINE</t>
  </si>
  <si>
    <t>M10-16/0195L</t>
  </si>
  <si>
    <t>MÄRJAMAA GÜMNAASIUMI "OIVIKU FOND"</t>
  </si>
  <si>
    <t>EESTI RAHVAKULTUURI KESKUS - VALGU PÕHIKOOLI PROJEKT "LAPSED TEATRISSE"</t>
  </si>
  <si>
    <t>EESTI RAHVAKULTUURI KESKUS - MÄRJAMAA GÜMNAASIUMI PROJEKT "LAPSED TEATRISSE"</t>
  </si>
  <si>
    <t>EESTI AVATUD NOORTEKESKUSTE ÜHENDUS MTÜ - VALGU PÕHIKOOLI PROJEKT "KÕIK UJUMA"</t>
  </si>
  <si>
    <t>Alusharidus kokku</t>
  </si>
  <si>
    <t xml:space="preserve">Alus- ja põhihariduse kaudsed kulud kokku </t>
  </si>
  <si>
    <t xml:space="preserve">Põhihariduse otsekulud kokku </t>
  </si>
  <si>
    <t>Põhi- ja üldkeskhariduse kaudsed kulud kokku</t>
  </si>
  <si>
    <t>Noorte huviharidus ja huvitegevus kokku</t>
  </si>
  <si>
    <t>Koolitoit kokku</t>
  </si>
  <si>
    <t>Eakate sotsiaalhoolekande asutused kokku</t>
  </si>
  <si>
    <t>Muu perekondade ja laste sotsiaalne kaitse kokku</t>
  </si>
  <si>
    <t>RF 706 €-08.03.17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</si>
</sst>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0.0%"/>
  </numFmts>
  <fonts count="12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236">
    <xf numFmtId="0" fontId="0" fillId="0" borderId="0" xfId="0"/>
    <xf numFmtId="0" fontId="4" fillId="0" borderId="0" xfId="5" applyFont="1" applyFill="1" applyProtection="1">
      <protection locked="0"/>
    </xf>
    <xf numFmtId="0" fontId="3" fillId="0" borderId="0" xfId="5" applyFont="1" applyProtection="1">
      <protection locked="0"/>
    </xf>
    <xf numFmtId="0" fontId="3" fillId="0" borderId="0" xfId="5" applyFont="1"/>
    <xf numFmtId="0" fontId="4" fillId="0" borderId="0" xfId="6" applyFont="1" applyFill="1" applyBorder="1" applyProtection="1">
      <protection locked="0"/>
    </xf>
    <xf numFmtId="0" fontId="3" fillId="0" borderId="0" xfId="6" applyFont="1" applyFill="1" applyBorder="1" applyProtection="1">
      <protection locked="0"/>
    </xf>
    <xf numFmtId="0" fontId="3" fillId="0" borderId="6" xfId="6" applyFont="1" applyFill="1" applyBorder="1" applyAlignment="1" applyProtection="1">
      <alignment horizontal="left"/>
      <protection locked="0"/>
    </xf>
    <xf numFmtId="0" fontId="4" fillId="0" borderId="6" xfId="6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3" fillId="0" borderId="3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0" fontId="4" fillId="0" borderId="1" xfId="6" applyFont="1" applyFill="1" applyBorder="1" applyAlignment="1">
      <alignment horizontal="left"/>
    </xf>
    <xf numFmtId="0" fontId="5" fillId="0" borderId="1" xfId="6" applyFont="1" applyFill="1" applyBorder="1" applyAlignment="1">
      <alignment horizontal="left"/>
    </xf>
    <xf numFmtId="0" fontId="4" fillId="0" borderId="0" xfId="5" applyFont="1"/>
    <xf numFmtId="0" fontId="4" fillId="0" borderId="0" xfId="6" applyFont="1" applyFill="1" applyBorder="1" applyAlignment="1">
      <alignment horizontal="left"/>
    </xf>
    <xf numFmtId="0" fontId="6" fillId="0" borderId="0" xfId="5" applyFont="1"/>
    <xf numFmtId="0" fontId="7" fillId="0" borderId="0" xfId="6" applyFont="1" applyFill="1" applyBorder="1" applyAlignment="1">
      <alignment horizontal="left"/>
    </xf>
    <xf numFmtId="0" fontId="8" fillId="0" borderId="0" xfId="5" applyFont="1"/>
    <xf numFmtId="0" fontId="4" fillId="0" borderId="0" xfId="5" applyFont="1" applyBorder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 wrapText="1"/>
    </xf>
    <xf numFmtId="0" fontId="7" fillId="0" borderId="0" xfId="5" applyFont="1" applyBorder="1" applyAlignment="1">
      <alignment horizontal="left"/>
    </xf>
    <xf numFmtId="0" fontId="4" fillId="0" borderId="3" xfId="6" applyFont="1" applyFill="1" applyBorder="1" applyAlignment="1">
      <alignment horizontal="left"/>
    </xf>
    <xf numFmtId="0" fontId="3" fillId="0" borderId="5" xfId="5" applyFont="1" applyBorder="1" applyAlignment="1">
      <alignment horizontal="left"/>
    </xf>
    <xf numFmtId="0" fontId="3" fillId="0" borderId="0" xfId="5" applyFont="1" applyFill="1"/>
    <xf numFmtId="0" fontId="3" fillId="0" borderId="0" xfId="5" applyFont="1" applyAlignment="1">
      <alignment wrapText="1"/>
    </xf>
    <xf numFmtId="0" fontId="8" fillId="0" borderId="0" xfId="6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6" applyFont="1" applyFill="1" applyBorder="1" applyAlignment="1" applyProtection="1">
      <alignment horizontal="left"/>
      <protection locked="0"/>
    </xf>
    <xf numFmtId="0" fontId="4" fillId="0" borderId="0" xfId="5" applyFont="1" applyFill="1" applyBorder="1" applyAlignment="1">
      <alignment horizontal="left"/>
    </xf>
    <xf numFmtId="0" fontId="4" fillId="0" borderId="4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7" xfId="5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/>
    </xf>
    <xf numFmtId="49" fontId="4" fillId="0" borderId="0" xfId="6" applyNumberFormat="1" applyFont="1" applyFill="1" applyBorder="1" applyAlignment="1">
      <alignment horizontal="left"/>
    </xf>
    <xf numFmtId="49" fontId="4" fillId="0" borderId="7" xfId="6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7" xfId="6" applyNumberFormat="1" applyFont="1" applyFill="1" applyBorder="1" applyAlignment="1">
      <alignment horizontal="left"/>
    </xf>
    <xf numFmtId="0" fontId="4" fillId="0" borderId="5" xfId="5" applyFont="1" applyBorder="1" applyAlignment="1">
      <alignment horizontal="left"/>
    </xf>
    <xf numFmtId="0" fontId="3" fillId="0" borderId="2" xfId="6" applyFont="1" applyFill="1" applyBorder="1" applyAlignment="1">
      <alignment horizontal="left"/>
    </xf>
    <xf numFmtId="0" fontId="3" fillId="0" borderId="7" xfId="6" applyFont="1" applyFill="1" applyBorder="1" applyAlignment="1">
      <alignment horizontal="left"/>
    </xf>
    <xf numFmtId="0" fontId="3" fillId="0" borderId="4" xfId="6" applyFont="1" applyFill="1" applyBorder="1" applyAlignment="1">
      <alignment horizontal="left"/>
    </xf>
    <xf numFmtId="0" fontId="4" fillId="0" borderId="7" xfId="5" applyFont="1" applyBorder="1" applyAlignment="1">
      <alignment horizontal="left"/>
    </xf>
    <xf numFmtId="0" fontId="3" fillId="0" borderId="7" xfId="5" applyFont="1" applyBorder="1" applyAlignment="1">
      <alignment horizontal="left"/>
    </xf>
    <xf numFmtId="0" fontId="4" fillId="0" borderId="7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5" xfId="6" applyFont="1" applyFill="1" applyBorder="1" applyAlignment="1">
      <alignment horizontal="left"/>
    </xf>
    <xf numFmtId="0" fontId="5" fillId="0" borderId="4" xfId="6" applyFont="1" applyFill="1" applyBorder="1" applyAlignment="1">
      <alignment horizontal="left"/>
    </xf>
    <xf numFmtId="0" fontId="3" fillId="0" borderId="4" xfId="5" applyFont="1" applyBorder="1" applyAlignment="1">
      <alignment horizontal="left"/>
    </xf>
    <xf numFmtId="0" fontId="3" fillId="0" borderId="7" xfId="5" applyFont="1" applyFill="1" applyBorder="1" applyAlignment="1">
      <alignment horizontal="left"/>
    </xf>
    <xf numFmtId="49" fontId="4" fillId="0" borderId="5" xfId="6" applyNumberFormat="1" applyFont="1" applyFill="1" applyBorder="1" applyAlignment="1">
      <alignment horizontal="left"/>
    </xf>
    <xf numFmtId="49" fontId="6" fillId="0" borderId="7" xfId="6" applyNumberFormat="1" applyFont="1" applyFill="1" applyBorder="1" applyAlignment="1">
      <alignment horizontal="left"/>
    </xf>
    <xf numFmtId="49" fontId="4" fillId="0" borderId="2" xfId="6" applyNumberFormat="1" applyFont="1" applyFill="1" applyBorder="1" applyAlignment="1">
      <alignment horizontal="left"/>
    </xf>
    <xf numFmtId="49" fontId="6" fillId="0" borderId="4" xfId="6" applyNumberFormat="1" applyFont="1" applyFill="1" applyBorder="1" applyAlignment="1">
      <alignment horizontal="left"/>
    </xf>
    <xf numFmtId="49" fontId="4" fillId="0" borderId="4" xfId="6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0" xfId="5" applyFont="1" applyBorder="1"/>
    <xf numFmtId="0" fontId="3" fillId="0" borderId="6" xfId="6" applyFont="1" applyFill="1" applyBorder="1" applyProtection="1">
      <protection locked="0"/>
    </xf>
    <xf numFmtId="0" fontId="4" fillId="0" borderId="6" xfId="6" applyFont="1" applyFill="1" applyBorder="1"/>
    <xf numFmtId="0" fontId="3" fillId="0" borderId="0" xfId="6" applyFont="1" applyFill="1" applyBorder="1"/>
    <xf numFmtId="0" fontId="4" fillId="0" borderId="0" xfId="6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6" applyFont="1" applyFill="1" applyBorder="1"/>
    <xf numFmtId="0" fontId="4" fillId="0" borderId="0" xfId="5" applyFont="1" applyFill="1" applyBorder="1"/>
    <xf numFmtId="0" fontId="3" fillId="0" borderId="0" xfId="5" applyFont="1" applyFill="1" applyBorder="1"/>
    <xf numFmtId="0" fontId="5" fillId="0" borderId="3" xfId="6" applyFont="1" applyFill="1" applyBorder="1"/>
    <xf numFmtId="0" fontId="5" fillId="0" borderId="0" xfId="6" applyFont="1" applyFill="1" applyBorder="1"/>
    <xf numFmtId="0" fontId="3" fillId="0" borderId="0" xfId="6" applyFont="1" applyFill="1" applyBorder="1" applyAlignment="1"/>
    <xf numFmtId="0" fontId="5" fillId="0" borderId="1" xfId="6" applyFont="1" applyFill="1" applyBorder="1"/>
    <xf numFmtId="0" fontId="3" fillId="0" borderId="1" xfId="6" applyFont="1" applyFill="1" applyBorder="1"/>
    <xf numFmtId="0" fontId="4" fillId="0" borderId="0" xfId="6" applyFont="1" applyFill="1" applyBorder="1" applyAlignment="1">
      <alignment wrapText="1"/>
    </xf>
    <xf numFmtId="0" fontId="10" fillId="0" borderId="0" xfId="0" applyFont="1" applyBorder="1" applyAlignment="1">
      <alignment horizontal="left" vertical="center" wrapText="1" readingOrder="1"/>
    </xf>
    <xf numFmtId="0" fontId="3" fillId="0" borderId="0" xfId="6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6" applyFont="1" applyFill="1" applyBorder="1"/>
    <xf numFmtId="0" fontId="3" fillId="0" borderId="6" xfId="5" applyFont="1" applyBorder="1"/>
    <xf numFmtId="0" fontId="4" fillId="0" borderId="0" xfId="5" applyFont="1" applyBorder="1"/>
    <xf numFmtId="0" fontId="9" fillId="0" borderId="0" xfId="5" applyFont="1" applyBorder="1"/>
    <xf numFmtId="0" fontId="4" fillId="0" borderId="3" xfId="5" applyFont="1" applyBorder="1"/>
    <xf numFmtId="2" fontId="3" fillId="0" borderId="0" xfId="6" applyNumberFormat="1" applyFont="1" applyFill="1" applyBorder="1" applyAlignment="1">
      <alignment wrapText="1"/>
    </xf>
    <xf numFmtId="0" fontId="7" fillId="0" borderId="0" xfId="5" applyFont="1" applyBorder="1"/>
    <xf numFmtId="0" fontId="3" fillId="0" borderId="1" xfId="0" applyFont="1" applyFill="1" applyBorder="1" applyAlignment="1">
      <alignment horizontal="left" wrapText="1"/>
    </xf>
    <xf numFmtId="3" fontId="7" fillId="0" borderId="8" xfId="6" applyNumberFormat="1" applyFont="1" applyFill="1" applyBorder="1" applyAlignment="1" applyProtection="1"/>
    <xf numFmtId="3" fontId="5" fillId="0" borderId="10" xfId="6" applyNumberFormat="1" applyFont="1" applyFill="1" applyBorder="1" applyAlignment="1" applyProtection="1">
      <protection locked="0"/>
    </xf>
    <xf numFmtId="3" fontId="7" fillId="0" borderId="10" xfId="6" applyNumberFormat="1" applyFont="1" applyFill="1" applyBorder="1" applyAlignment="1" applyProtection="1"/>
    <xf numFmtId="3" fontId="5" fillId="0" borderId="10" xfId="6" applyNumberFormat="1" applyFont="1" applyFill="1" applyBorder="1" applyAlignment="1" applyProtection="1"/>
    <xf numFmtId="3" fontId="7" fillId="0" borderId="11" xfId="6" applyNumberFormat="1" applyFont="1" applyFill="1" applyBorder="1" applyAlignment="1" applyProtection="1"/>
    <xf numFmtId="3" fontId="7" fillId="0" borderId="9" xfId="6" applyNumberFormat="1" applyFont="1" applyFill="1" applyBorder="1" applyAlignment="1" applyProtection="1"/>
    <xf numFmtId="3" fontId="7" fillId="0" borderId="10" xfId="6" applyNumberFormat="1" applyFont="1" applyFill="1" applyBorder="1" applyAlignment="1" applyProtection="1">
      <protection locked="0"/>
    </xf>
    <xf numFmtId="3" fontId="5" fillId="0" borderId="9" xfId="6" applyNumberFormat="1" applyFont="1" applyFill="1" applyBorder="1" applyProtection="1">
      <protection locked="0"/>
    </xf>
    <xf numFmtId="3" fontId="5" fillId="0" borderId="10" xfId="6" applyNumberFormat="1" applyFont="1" applyFill="1" applyBorder="1" applyProtection="1">
      <protection locked="0"/>
    </xf>
    <xf numFmtId="3" fontId="5" fillId="0" borderId="9" xfId="6" applyNumberFormat="1" applyFont="1" applyFill="1" applyBorder="1" applyAlignment="1" applyProtection="1"/>
    <xf numFmtId="3" fontId="5" fillId="0" borderId="11" xfId="6" applyNumberFormat="1" applyFont="1" applyFill="1" applyBorder="1" applyAlignment="1" applyProtection="1">
      <protection locked="0"/>
    </xf>
    <xf numFmtId="3" fontId="5" fillId="0" borderId="10" xfId="5" applyNumberFormat="1" applyFont="1" applyBorder="1" applyAlignment="1" applyProtection="1">
      <protection locked="0"/>
    </xf>
    <xf numFmtId="3" fontId="7" fillId="0" borderId="10" xfId="5" applyNumberFormat="1" applyFont="1" applyBorder="1" applyAlignment="1" applyProtection="1">
      <protection locked="0"/>
    </xf>
    <xf numFmtId="3" fontId="4" fillId="0" borderId="10" xfId="6" applyNumberFormat="1" applyFont="1" applyFill="1" applyBorder="1" applyAlignment="1" applyProtection="1"/>
    <xf numFmtId="3" fontId="4" fillId="0" borderId="10" xfId="5" applyNumberFormat="1" applyFont="1" applyBorder="1"/>
    <xf numFmtId="3" fontId="3" fillId="0" borderId="10" xfId="5" applyNumberFormat="1" applyFont="1" applyBorder="1"/>
    <xf numFmtId="3" fontId="4" fillId="0" borderId="10" xfId="5" applyNumberFormat="1" applyFont="1" applyFill="1" applyBorder="1"/>
    <xf numFmtId="3" fontId="3" fillId="0" borderId="10" xfId="5" applyNumberFormat="1" applyFont="1" applyFill="1" applyBorder="1"/>
    <xf numFmtId="3" fontId="7" fillId="0" borderId="9" xfId="5" applyNumberFormat="1" applyFont="1" applyBorder="1" applyAlignment="1" applyProtection="1"/>
    <xf numFmtId="3" fontId="4" fillId="0" borderId="10" xfId="1" applyNumberFormat="1" applyFont="1" applyBorder="1" applyAlignment="1">
      <alignment horizontal="right" wrapText="1"/>
    </xf>
    <xf numFmtId="3" fontId="3" fillId="0" borderId="10" xfId="1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7" fillId="0" borderId="10" xfId="5" applyNumberFormat="1" applyFont="1" applyBorder="1" applyAlignment="1" applyProtection="1"/>
    <xf numFmtId="3" fontId="5" fillId="0" borderId="10" xfId="5" applyNumberFormat="1" applyFont="1" applyBorder="1" applyAlignment="1" applyProtection="1"/>
    <xf numFmtId="3" fontId="7" fillId="0" borderId="8" xfId="5" applyNumberFormat="1" applyFont="1" applyBorder="1" applyAlignment="1" applyProtection="1"/>
    <xf numFmtId="3" fontId="7" fillId="0" borderId="10" xfId="5" applyNumberFormat="1" applyFont="1" applyBorder="1" applyProtection="1">
      <protection locked="0"/>
    </xf>
    <xf numFmtId="3" fontId="5" fillId="0" borderId="11" xfId="5" applyNumberFormat="1" applyFont="1" applyBorder="1" applyAlignment="1" applyProtection="1">
      <protection locked="0"/>
    </xf>
    <xf numFmtId="3" fontId="7" fillId="0" borderId="9" xfId="5" applyNumberFormat="1" applyFont="1" applyBorder="1" applyAlignment="1" applyProtection="1">
      <protection locked="0"/>
    </xf>
    <xf numFmtId="3" fontId="3" fillId="0" borderId="10" xfId="5" applyNumberFormat="1" applyFont="1" applyBorder="1" applyAlignment="1" applyProtection="1">
      <protection locked="0"/>
    </xf>
    <xf numFmtId="3" fontId="4" fillId="0" borderId="10" xfId="5" applyNumberFormat="1" applyFont="1" applyBorder="1" applyAlignment="1" applyProtection="1">
      <protection locked="0"/>
    </xf>
    <xf numFmtId="3" fontId="4" fillId="0" borderId="10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3" fontId="5" fillId="0" borderId="8" xfId="6" applyNumberFormat="1" applyFont="1" applyFill="1" applyBorder="1" applyAlignment="1" applyProtection="1">
      <alignment wrapText="1"/>
      <protection locked="0"/>
    </xf>
    <xf numFmtId="4" fontId="3" fillId="0" borderId="8" xfId="5" applyNumberFormat="1" applyFont="1" applyBorder="1"/>
    <xf numFmtId="4" fontId="3" fillId="0" borderId="8" xfId="5" applyNumberFormat="1" applyFont="1" applyFill="1" applyBorder="1"/>
    <xf numFmtId="4" fontId="3" fillId="0" borderId="0" xfId="5" applyNumberFormat="1" applyFont="1"/>
    <xf numFmtId="4" fontId="4" fillId="0" borderId="0" xfId="5" applyNumberFormat="1" applyFont="1" applyBorder="1"/>
    <xf numFmtId="3" fontId="3" fillId="0" borderId="10" xfId="6" applyNumberFormat="1" applyFont="1" applyFill="1" applyBorder="1" applyAlignment="1" applyProtection="1"/>
    <xf numFmtId="0" fontId="3" fillId="0" borderId="12" xfId="6" applyFont="1" applyFill="1" applyBorder="1"/>
    <xf numFmtId="0" fontId="3" fillId="0" borderId="13" xfId="6" applyFont="1" applyFill="1" applyBorder="1"/>
    <xf numFmtId="4" fontId="7" fillId="0" borderId="5" xfId="6" applyNumberFormat="1" applyFont="1" applyFill="1" applyBorder="1" applyAlignment="1" applyProtection="1"/>
    <xf numFmtId="4" fontId="3" fillId="0" borderId="2" xfId="5" applyNumberFormat="1" applyFont="1" applyBorder="1"/>
    <xf numFmtId="4" fontId="3" fillId="0" borderId="4" xfId="5" applyNumberFormat="1" applyFont="1" applyBorder="1"/>
    <xf numFmtId="4" fontId="7" fillId="0" borderId="2" xfId="6" applyNumberFormat="1" applyFont="1" applyFill="1" applyBorder="1" applyAlignment="1" applyProtection="1"/>
    <xf numFmtId="4" fontId="3" fillId="0" borderId="7" xfId="5" applyNumberFormat="1" applyFont="1" applyBorder="1"/>
    <xf numFmtId="4" fontId="7" fillId="0" borderId="7" xfId="6" applyNumberFormat="1" applyFont="1" applyFill="1" applyBorder="1" applyAlignment="1" applyProtection="1"/>
    <xf numFmtId="4" fontId="4" fillId="0" borderId="7" xfId="5" applyNumberFormat="1" applyFont="1" applyBorder="1" applyAlignment="1">
      <alignment wrapText="1"/>
    </xf>
    <xf numFmtId="4" fontId="3" fillId="0" borderId="7" xfId="5" applyNumberFormat="1" applyFont="1" applyBorder="1" applyAlignment="1">
      <alignment wrapText="1"/>
    </xf>
    <xf numFmtId="4" fontId="7" fillId="0" borderId="7" xfId="6" applyNumberFormat="1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protection locked="0"/>
    </xf>
    <xf numFmtId="4" fontId="5" fillId="0" borderId="7" xfId="6" applyNumberFormat="1" applyFont="1" applyFill="1" applyBorder="1" applyProtection="1">
      <protection locked="0"/>
    </xf>
    <xf numFmtId="4" fontId="4" fillId="0" borderId="7" xfId="6" applyNumberFormat="1" applyFont="1" applyFill="1" applyBorder="1" applyAlignment="1" applyProtection="1"/>
    <xf numFmtId="4" fontId="4" fillId="0" borderId="7" xfId="5" applyNumberFormat="1" applyFont="1" applyBorder="1"/>
    <xf numFmtId="4" fontId="3" fillId="0" borderId="10" xfId="5" applyNumberFormat="1" applyFont="1" applyFill="1" applyBorder="1"/>
    <xf numFmtId="4" fontId="3" fillId="0" borderId="11" xfId="5" applyNumberFormat="1" applyFont="1" applyFill="1" applyBorder="1"/>
    <xf numFmtId="10" fontId="3" fillId="0" borderId="10" xfId="5" applyNumberFormat="1" applyFont="1" applyFill="1" applyBorder="1"/>
    <xf numFmtId="10" fontId="3" fillId="0" borderId="11" xfId="5" applyNumberFormat="1" applyFont="1" applyFill="1" applyBorder="1"/>
    <xf numFmtId="4" fontId="3" fillId="0" borderId="0" xfId="5" applyNumberFormat="1" applyFont="1" applyBorder="1"/>
    <xf numFmtId="4" fontId="3" fillId="0" borderId="0" xfId="5" applyNumberFormat="1" applyFont="1" applyBorder="1" applyAlignment="1">
      <alignment wrapText="1"/>
    </xf>
    <xf numFmtId="4" fontId="4" fillId="0" borderId="8" xfId="5" applyNumberFormat="1" applyFont="1" applyFill="1" applyBorder="1"/>
    <xf numFmtId="10" fontId="4" fillId="0" borderId="8" xfId="5" applyNumberFormat="1" applyFont="1" applyFill="1" applyBorder="1"/>
    <xf numFmtId="4" fontId="4" fillId="0" borderId="10" xfId="5" applyNumberFormat="1" applyFont="1" applyFill="1" applyBorder="1"/>
    <xf numFmtId="10" fontId="4" fillId="0" borderId="10" xfId="5" applyNumberFormat="1" applyFont="1" applyFill="1" applyBorder="1"/>
    <xf numFmtId="4" fontId="7" fillId="0" borderId="11" xfId="6" applyNumberFormat="1" applyFont="1" applyFill="1" applyBorder="1" applyAlignment="1" applyProtection="1"/>
    <xf numFmtId="4" fontId="7" fillId="0" borderId="8" xfId="6" applyNumberFormat="1" applyFont="1" applyFill="1" applyBorder="1" applyAlignment="1" applyProtection="1"/>
    <xf numFmtId="4" fontId="7" fillId="0" borderId="10" xfId="6" applyNumberFormat="1" applyFont="1" applyFill="1" applyBorder="1" applyAlignment="1" applyProtection="1">
      <protection locked="0"/>
    </xf>
    <xf numFmtId="4" fontId="5" fillId="0" borderId="10" xfId="5" applyNumberFormat="1" applyFont="1" applyBorder="1" applyAlignment="1" applyProtection="1">
      <protection locked="0"/>
    </xf>
    <xf numFmtId="4" fontId="7" fillId="0" borderId="10" xfId="5" applyNumberFormat="1" applyFont="1" applyBorder="1" applyAlignment="1" applyProtection="1">
      <protection locked="0"/>
    </xf>
    <xf numFmtId="4" fontId="7" fillId="0" borderId="8" xfId="5" applyNumberFormat="1" applyFont="1" applyBorder="1" applyAlignment="1" applyProtection="1"/>
    <xf numFmtId="4" fontId="4" fillId="0" borderId="10" xfId="1" applyNumberFormat="1" applyFont="1" applyBorder="1" applyAlignment="1">
      <alignment horizontal="right" wrapText="1"/>
    </xf>
    <xf numFmtId="4" fontId="3" fillId="0" borderId="10" xfId="1" applyNumberFormat="1" applyFont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7" fillId="0" borderId="10" xfId="5" applyNumberFormat="1" applyFont="1" applyBorder="1" applyAlignment="1" applyProtection="1"/>
    <xf numFmtId="3" fontId="7" fillId="0" borderId="7" xfId="5" applyNumberFormat="1" applyFont="1" applyBorder="1" applyAlignment="1" applyProtection="1">
      <protection locked="0"/>
    </xf>
    <xf numFmtId="4" fontId="4" fillId="0" borderId="12" xfId="5" applyNumberFormat="1" applyFont="1" applyFill="1" applyBorder="1"/>
    <xf numFmtId="164" fontId="4" fillId="0" borderId="10" xfId="5" applyNumberFormat="1" applyFont="1" applyFill="1" applyBorder="1"/>
    <xf numFmtId="3" fontId="5" fillId="0" borderId="7" xfId="5" applyNumberFormat="1" applyFont="1" applyBorder="1" applyAlignment="1" applyProtection="1">
      <protection locked="0"/>
    </xf>
    <xf numFmtId="4" fontId="3" fillId="0" borderId="12" xfId="5" applyNumberFormat="1" applyFont="1" applyFill="1" applyBorder="1"/>
    <xf numFmtId="164" fontId="3" fillId="0" borderId="10" xfId="5" applyNumberFormat="1" applyFont="1" applyFill="1" applyBorder="1"/>
    <xf numFmtId="4" fontId="3" fillId="0" borderId="10" xfId="5" applyNumberFormat="1" applyFont="1" applyBorder="1"/>
    <xf numFmtId="4" fontId="4" fillId="0" borderId="10" xfId="5" applyNumberFormat="1" applyFont="1" applyBorder="1"/>
    <xf numFmtId="4" fontId="7" fillId="0" borderId="9" xfId="5" applyNumberFormat="1" applyFont="1" applyBorder="1" applyAlignment="1" applyProtection="1"/>
    <xf numFmtId="4" fontId="7" fillId="0" borderId="10" xfId="5" applyNumberFormat="1" applyFont="1" applyBorder="1" applyProtection="1">
      <protection locked="0"/>
    </xf>
    <xf numFmtId="4" fontId="4" fillId="0" borderId="0" xfId="5" applyNumberFormat="1" applyFont="1" applyBorder="1" applyAlignment="1">
      <alignment wrapText="1"/>
    </xf>
    <xf numFmtId="4" fontId="7" fillId="0" borderId="9" xfId="5" applyNumberFormat="1" applyFont="1" applyBorder="1" applyAlignment="1" applyProtection="1">
      <protection locked="0"/>
    </xf>
    <xf numFmtId="4" fontId="5" fillId="0" borderId="10" xfId="6" applyNumberFormat="1" applyFont="1" applyFill="1" applyBorder="1" applyAlignment="1" applyProtection="1"/>
    <xf numFmtId="4" fontId="5" fillId="0" borderId="10" xfId="6" applyNumberFormat="1" applyFont="1" applyFill="1" applyBorder="1" applyAlignment="1" applyProtection="1">
      <protection locked="0"/>
    </xf>
    <xf numFmtId="4" fontId="5" fillId="0" borderId="9" xfId="6" applyNumberFormat="1" applyFont="1" applyFill="1" applyBorder="1" applyAlignment="1" applyProtection="1"/>
    <xf numFmtId="4" fontId="5" fillId="0" borderId="11" xfId="6" applyNumberFormat="1" applyFont="1" applyFill="1" applyBorder="1" applyAlignment="1" applyProtection="1">
      <protection locked="0"/>
    </xf>
    <xf numFmtId="49" fontId="8" fillId="0" borderId="7" xfId="6" applyNumberFormat="1" applyFont="1" applyFill="1" applyBorder="1" applyAlignment="1">
      <alignment horizontal="left"/>
    </xf>
    <xf numFmtId="0" fontId="8" fillId="0" borderId="0" xfId="6" applyFont="1" applyFill="1" applyBorder="1"/>
    <xf numFmtId="4" fontId="4" fillId="0" borderId="10" xfId="5" applyNumberFormat="1" applyFont="1" applyBorder="1" applyAlignment="1" applyProtection="1">
      <protection locked="0"/>
    </xf>
    <xf numFmtId="4" fontId="4" fillId="0" borderId="10" xfId="0" applyNumberFormat="1" applyFont="1" applyBorder="1"/>
    <xf numFmtId="4" fontId="3" fillId="0" borderId="10" xfId="0" applyNumberFormat="1" applyFont="1" applyBorder="1"/>
    <xf numFmtId="4" fontId="3" fillId="0" borderId="10" xfId="5" applyNumberFormat="1" applyFont="1" applyBorder="1" applyAlignment="1">
      <alignment horizontal="right"/>
    </xf>
    <xf numFmtId="4" fontId="3" fillId="0" borderId="11" xfId="5" applyNumberFormat="1" applyFont="1" applyBorder="1"/>
    <xf numFmtId="4" fontId="3" fillId="0" borderId="10" xfId="0" applyNumberFormat="1" applyFont="1" applyFill="1" applyBorder="1" applyAlignment="1">
      <alignment horizontal="right" wrapText="1"/>
    </xf>
    <xf numFmtId="4" fontId="3" fillId="0" borderId="1" xfId="5" applyNumberFormat="1" applyFont="1" applyBorder="1"/>
    <xf numFmtId="0" fontId="4" fillId="0" borderId="5" xfId="5" applyFont="1" applyFill="1" applyBorder="1" applyAlignment="1">
      <alignment horizontal="left"/>
    </xf>
    <xf numFmtId="0" fontId="3" fillId="0" borderId="6" xfId="6" applyFont="1" applyFill="1" applyBorder="1"/>
    <xf numFmtId="3" fontId="4" fillId="0" borderId="8" xfId="5" applyNumberFormat="1" applyFont="1" applyFill="1" applyBorder="1" applyAlignment="1">
      <alignment horizontal="left"/>
    </xf>
    <xf numFmtId="4" fontId="4" fillId="0" borderId="8" xfId="5" applyNumberFormat="1" applyFont="1" applyFill="1" applyBorder="1" applyAlignment="1">
      <alignment horizontal="left"/>
    </xf>
    <xf numFmtId="0" fontId="11" fillId="0" borderId="0" xfId="5" applyFont="1"/>
    <xf numFmtId="0" fontId="3" fillId="0" borderId="3" xfId="5" applyFont="1" applyBorder="1"/>
    <xf numFmtId="0" fontId="4" fillId="0" borderId="12" xfId="5" applyFont="1" applyBorder="1"/>
    <xf numFmtId="0" fontId="3" fillId="2" borderId="5" xfId="5" applyFont="1" applyFill="1" applyBorder="1" applyAlignment="1">
      <alignment horizontal="left"/>
    </xf>
    <xf numFmtId="0" fontId="4" fillId="2" borderId="6" xfId="6" applyFont="1" applyFill="1" applyBorder="1" applyAlignment="1">
      <alignment horizontal="left"/>
    </xf>
    <xf numFmtId="0" fontId="4" fillId="2" borderId="3" xfId="6" applyFont="1" applyFill="1" applyBorder="1"/>
    <xf numFmtId="3" fontId="4" fillId="2" borderId="9" xfId="6" applyNumberFormat="1" applyFont="1" applyFill="1" applyBorder="1" applyAlignment="1" applyProtection="1"/>
    <xf numFmtId="4" fontId="4" fillId="2" borderId="2" xfId="6" applyNumberFormat="1" applyFont="1" applyFill="1" applyBorder="1" applyAlignment="1" applyProtection="1"/>
    <xf numFmtId="4" fontId="4" fillId="2" borderId="8" xfId="5" applyNumberFormat="1" applyFont="1" applyFill="1" applyBorder="1"/>
    <xf numFmtId="10" fontId="4" fillId="2" borderId="8" xfId="5" applyNumberFormat="1" applyFont="1" applyFill="1" applyBorder="1"/>
    <xf numFmtId="0" fontId="4" fillId="2" borderId="6" xfId="6" applyFont="1" applyFill="1" applyBorder="1"/>
    <xf numFmtId="3" fontId="7" fillId="2" borderId="8" xfId="6" applyNumberFormat="1" applyFont="1" applyFill="1" applyBorder="1" applyAlignment="1" applyProtection="1"/>
    <xf numFmtId="4" fontId="7" fillId="2" borderId="5" xfId="6" applyNumberFormat="1" applyFont="1" applyFill="1" applyBorder="1" applyAlignment="1" applyProtection="1"/>
    <xf numFmtId="0" fontId="3" fillId="2" borderId="4" xfId="5" applyFont="1" applyFill="1" applyBorder="1" applyAlignment="1">
      <alignment horizontal="left"/>
    </xf>
    <xf numFmtId="0" fontId="4" fillId="2" borderId="1" xfId="5" applyFont="1" applyFill="1" applyBorder="1" applyAlignment="1">
      <alignment horizontal="left"/>
    </xf>
    <xf numFmtId="0" fontId="3" fillId="2" borderId="1" xfId="5" applyFont="1" applyFill="1" applyBorder="1"/>
    <xf numFmtId="3" fontId="4" fillId="2" borderId="11" xfId="5" applyNumberFormat="1" applyFont="1" applyFill="1" applyBorder="1"/>
    <xf numFmtId="0" fontId="4" fillId="2" borderId="6" xfId="5" applyFont="1" applyFill="1" applyBorder="1" applyAlignment="1">
      <alignment horizontal="left"/>
    </xf>
    <xf numFmtId="0" fontId="3" fillId="2" borderId="6" xfId="5" applyFont="1" applyFill="1" applyBorder="1"/>
    <xf numFmtId="3" fontId="4" fillId="2" borderId="8" xfId="5" applyNumberFormat="1" applyFont="1" applyFill="1" applyBorder="1"/>
    <xf numFmtId="4" fontId="4" fillId="2" borderId="11" xfId="5" applyNumberFormat="1" applyFont="1" applyFill="1" applyBorder="1"/>
    <xf numFmtId="0" fontId="3" fillId="2" borderId="6" xfId="6" applyFont="1" applyFill="1" applyBorder="1"/>
    <xf numFmtId="10" fontId="4" fillId="2" borderId="11" xfId="5" applyNumberFormat="1" applyFont="1" applyFill="1" applyBorder="1"/>
    <xf numFmtId="0" fontId="4" fillId="2" borderId="5" xfId="5" applyFont="1" applyFill="1" applyBorder="1" applyAlignment="1">
      <alignment horizontal="left"/>
    </xf>
    <xf numFmtId="4" fontId="7" fillId="2" borderId="8" xfId="6" applyNumberFormat="1" applyFont="1" applyFill="1" applyBorder="1" applyAlignment="1" applyProtection="1"/>
    <xf numFmtId="3" fontId="7" fillId="0" borderId="8" xfId="5" applyNumberFormat="1" applyFont="1" applyFill="1" applyBorder="1" applyAlignment="1" applyProtection="1"/>
    <xf numFmtId="4" fontId="7" fillId="0" borderId="8" xfId="5" applyNumberFormat="1" applyFont="1" applyFill="1" applyBorder="1" applyAlignment="1" applyProtection="1"/>
    <xf numFmtId="49" fontId="3" fillId="0" borderId="7" xfId="6" applyNumberFormat="1" applyFont="1" applyFill="1" applyBorder="1" applyAlignment="1">
      <alignment horizontal="left" wrapText="1"/>
    </xf>
    <xf numFmtId="0" fontId="4" fillId="2" borderId="6" xfId="6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3" fontId="3" fillId="0" borderId="0" xfId="5" applyNumberFormat="1" applyFont="1"/>
  </cellXfs>
  <cellStyles count="7">
    <cellStyle name="Koma" xfId="1" builtinId="3"/>
    <cellStyle name="Normaallaad" xfId="0" builtinId="0"/>
    <cellStyle name="Normaallaad 2" xfId="3"/>
    <cellStyle name="Normaallaad 3" xfId="4"/>
    <cellStyle name="Normal 2" xfId="5"/>
    <cellStyle name="Normal_Sheet1" xfId="2"/>
    <cellStyle name="Normal_Sheet1 2" xfId="6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FFE5"/>
      <color rgb="FFCCFFCC"/>
      <color rgb="FF00FF99"/>
      <color rgb="FF00F2C4"/>
      <color rgb="FF00FFCC"/>
      <color rgb="FFCCFF33"/>
      <color rgb="FF99FF33"/>
      <color rgb="FF66FF66"/>
      <color rgb="FF33CC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3"/>
  <sheetViews>
    <sheetView tabSelected="1" zoomScaleNormal="100" workbookViewId="0">
      <selection activeCell="K132" sqref="K132"/>
    </sheetView>
  </sheetViews>
  <sheetFormatPr defaultRowHeight="12.75" x14ac:dyDescent="0.2"/>
  <cols>
    <col min="1" max="1" width="9.28515625" style="3" customWidth="1"/>
    <col min="2" max="2" width="11.7109375" style="3" customWidth="1"/>
    <col min="3" max="3" width="40.85546875" style="3" customWidth="1"/>
    <col min="4" max="4" width="11.42578125" style="3" customWidth="1"/>
    <col min="5" max="5" width="12" style="136" customWidth="1"/>
    <col min="6" max="6" width="12.7109375" style="3" customWidth="1"/>
    <col min="7" max="7" width="9.7109375" style="3" customWidth="1"/>
    <col min="8" max="237" width="9.140625" style="3"/>
    <col min="238" max="238" width="8.42578125" style="3" customWidth="1"/>
    <col min="239" max="239" width="3.5703125" style="3" customWidth="1"/>
    <col min="240" max="240" width="47.5703125" style="3" customWidth="1"/>
    <col min="241" max="241" width="14" style="3" customWidth="1"/>
    <col min="242" max="242" width="13.28515625" style="3" customWidth="1"/>
    <col min="243" max="243" width="14.42578125" style="3" customWidth="1"/>
    <col min="244" max="244" width="10" style="3" customWidth="1"/>
    <col min="245" max="493" width="9.140625" style="3"/>
    <col min="494" max="494" width="8.42578125" style="3" customWidth="1"/>
    <col min="495" max="495" width="3.5703125" style="3" customWidth="1"/>
    <col min="496" max="496" width="47.5703125" style="3" customWidth="1"/>
    <col min="497" max="497" width="14" style="3" customWidth="1"/>
    <col min="498" max="498" width="13.28515625" style="3" customWidth="1"/>
    <col min="499" max="499" width="14.42578125" style="3" customWidth="1"/>
    <col min="500" max="500" width="10" style="3" customWidth="1"/>
    <col min="501" max="749" width="9.140625" style="3"/>
    <col min="750" max="750" width="8.42578125" style="3" customWidth="1"/>
    <col min="751" max="751" width="3.5703125" style="3" customWidth="1"/>
    <col min="752" max="752" width="47.5703125" style="3" customWidth="1"/>
    <col min="753" max="753" width="14" style="3" customWidth="1"/>
    <col min="754" max="754" width="13.28515625" style="3" customWidth="1"/>
    <col min="755" max="755" width="14.42578125" style="3" customWidth="1"/>
    <col min="756" max="756" width="10" style="3" customWidth="1"/>
    <col min="757" max="1005" width="9.140625" style="3"/>
    <col min="1006" max="1006" width="8.42578125" style="3" customWidth="1"/>
    <col min="1007" max="1007" width="3.5703125" style="3" customWidth="1"/>
    <col min="1008" max="1008" width="47.5703125" style="3" customWidth="1"/>
    <col min="1009" max="1009" width="14" style="3" customWidth="1"/>
    <col min="1010" max="1010" width="13.28515625" style="3" customWidth="1"/>
    <col min="1011" max="1011" width="14.42578125" style="3" customWidth="1"/>
    <col min="1012" max="1012" width="10" style="3" customWidth="1"/>
    <col min="1013" max="1261" width="9.140625" style="3"/>
    <col min="1262" max="1262" width="8.42578125" style="3" customWidth="1"/>
    <col min="1263" max="1263" width="3.5703125" style="3" customWidth="1"/>
    <col min="1264" max="1264" width="47.5703125" style="3" customWidth="1"/>
    <col min="1265" max="1265" width="14" style="3" customWidth="1"/>
    <col min="1266" max="1266" width="13.28515625" style="3" customWidth="1"/>
    <col min="1267" max="1267" width="14.42578125" style="3" customWidth="1"/>
    <col min="1268" max="1268" width="10" style="3" customWidth="1"/>
    <col min="1269" max="1517" width="9.140625" style="3"/>
    <col min="1518" max="1518" width="8.42578125" style="3" customWidth="1"/>
    <col min="1519" max="1519" width="3.5703125" style="3" customWidth="1"/>
    <col min="1520" max="1520" width="47.5703125" style="3" customWidth="1"/>
    <col min="1521" max="1521" width="14" style="3" customWidth="1"/>
    <col min="1522" max="1522" width="13.28515625" style="3" customWidth="1"/>
    <col min="1523" max="1523" width="14.42578125" style="3" customWidth="1"/>
    <col min="1524" max="1524" width="10" style="3" customWidth="1"/>
    <col min="1525" max="1773" width="9.140625" style="3"/>
    <col min="1774" max="1774" width="8.42578125" style="3" customWidth="1"/>
    <col min="1775" max="1775" width="3.5703125" style="3" customWidth="1"/>
    <col min="1776" max="1776" width="47.5703125" style="3" customWidth="1"/>
    <col min="1777" max="1777" width="14" style="3" customWidth="1"/>
    <col min="1778" max="1778" width="13.28515625" style="3" customWidth="1"/>
    <col min="1779" max="1779" width="14.42578125" style="3" customWidth="1"/>
    <col min="1780" max="1780" width="10" style="3" customWidth="1"/>
    <col min="1781" max="2029" width="9.140625" style="3"/>
    <col min="2030" max="2030" width="8.42578125" style="3" customWidth="1"/>
    <col min="2031" max="2031" width="3.5703125" style="3" customWidth="1"/>
    <col min="2032" max="2032" width="47.5703125" style="3" customWidth="1"/>
    <col min="2033" max="2033" width="14" style="3" customWidth="1"/>
    <col min="2034" max="2034" width="13.28515625" style="3" customWidth="1"/>
    <col min="2035" max="2035" width="14.42578125" style="3" customWidth="1"/>
    <col min="2036" max="2036" width="10" style="3" customWidth="1"/>
    <col min="2037" max="2285" width="9.140625" style="3"/>
    <col min="2286" max="2286" width="8.42578125" style="3" customWidth="1"/>
    <col min="2287" max="2287" width="3.5703125" style="3" customWidth="1"/>
    <col min="2288" max="2288" width="47.5703125" style="3" customWidth="1"/>
    <col min="2289" max="2289" width="14" style="3" customWidth="1"/>
    <col min="2290" max="2290" width="13.28515625" style="3" customWidth="1"/>
    <col min="2291" max="2291" width="14.42578125" style="3" customWidth="1"/>
    <col min="2292" max="2292" width="10" style="3" customWidth="1"/>
    <col min="2293" max="2541" width="9.140625" style="3"/>
    <col min="2542" max="2542" width="8.42578125" style="3" customWidth="1"/>
    <col min="2543" max="2543" width="3.5703125" style="3" customWidth="1"/>
    <col min="2544" max="2544" width="47.5703125" style="3" customWidth="1"/>
    <col min="2545" max="2545" width="14" style="3" customWidth="1"/>
    <col min="2546" max="2546" width="13.28515625" style="3" customWidth="1"/>
    <col min="2547" max="2547" width="14.42578125" style="3" customWidth="1"/>
    <col min="2548" max="2548" width="10" style="3" customWidth="1"/>
    <col min="2549" max="2797" width="9.140625" style="3"/>
    <col min="2798" max="2798" width="8.42578125" style="3" customWidth="1"/>
    <col min="2799" max="2799" width="3.5703125" style="3" customWidth="1"/>
    <col min="2800" max="2800" width="47.5703125" style="3" customWidth="1"/>
    <col min="2801" max="2801" width="14" style="3" customWidth="1"/>
    <col min="2802" max="2802" width="13.28515625" style="3" customWidth="1"/>
    <col min="2803" max="2803" width="14.42578125" style="3" customWidth="1"/>
    <col min="2804" max="2804" width="10" style="3" customWidth="1"/>
    <col min="2805" max="3053" width="9.140625" style="3"/>
    <col min="3054" max="3054" width="8.42578125" style="3" customWidth="1"/>
    <col min="3055" max="3055" width="3.5703125" style="3" customWidth="1"/>
    <col min="3056" max="3056" width="47.5703125" style="3" customWidth="1"/>
    <col min="3057" max="3057" width="14" style="3" customWidth="1"/>
    <col min="3058" max="3058" width="13.28515625" style="3" customWidth="1"/>
    <col min="3059" max="3059" width="14.42578125" style="3" customWidth="1"/>
    <col min="3060" max="3060" width="10" style="3" customWidth="1"/>
    <col min="3061" max="3309" width="9.140625" style="3"/>
    <col min="3310" max="3310" width="8.42578125" style="3" customWidth="1"/>
    <col min="3311" max="3311" width="3.5703125" style="3" customWidth="1"/>
    <col min="3312" max="3312" width="47.5703125" style="3" customWidth="1"/>
    <col min="3313" max="3313" width="14" style="3" customWidth="1"/>
    <col min="3314" max="3314" width="13.28515625" style="3" customWidth="1"/>
    <col min="3315" max="3315" width="14.42578125" style="3" customWidth="1"/>
    <col min="3316" max="3316" width="10" style="3" customWidth="1"/>
    <col min="3317" max="3565" width="9.140625" style="3"/>
    <col min="3566" max="3566" width="8.42578125" style="3" customWidth="1"/>
    <col min="3567" max="3567" width="3.5703125" style="3" customWidth="1"/>
    <col min="3568" max="3568" width="47.5703125" style="3" customWidth="1"/>
    <col min="3569" max="3569" width="14" style="3" customWidth="1"/>
    <col min="3570" max="3570" width="13.28515625" style="3" customWidth="1"/>
    <col min="3571" max="3571" width="14.42578125" style="3" customWidth="1"/>
    <col min="3572" max="3572" width="10" style="3" customWidth="1"/>
    <col min="3573" max="3821" width="9.140625" style="3"/>
    <col min="3822" max="3822" width="8.42578125" style="3" customWidth="1"/>
    <col min="3823" max="3823" width="3.5703125" style="3" customWidth="1"/>
    <col min="3824" max="3824" width="47.5703125" style="3" customWidth="1"/>
    <col min="3825" max="3825" width="14" style="3" customWidth="1"/>
    <col min="3826" max="3826" width="13.28515625" style="3" customWidth="1"/>
    <col min="3827" max="3827" width="14.42578125" style="3" customWidth="1"/>
    <col min="3828" max="3828" width="10" style="3" customWidth="1"/>
    <col min="3829" max="4077" width="9.140625" style="3"/>
    <col min="4078" max="4078" width="8.42578125" style="3" customWidth="1"/>
    <col min="4079" max="4079" width="3.5703125" style="3" customWidth="1"/>
    <col min="4080" max="4080" width="47.5703125" style="3" customWidth="1"/>
    <col min="4081" max="4081" width="14" style="3" customWidth="1"/>
    <col min="4082" max="4082" width="13.28515625" style="3" customWidth="1"/>
    <col min="4083" max="4083" width="14.42578125" style="3" customWidth="1"/>
    <col min="4084" max="4084" width="10" style="3" customWidth="1"/>
    <col min="4085" max="4333" width="9.140625" style="3"/>
    <col min="4334" max="4334" width="8.42578125" style="3" customWidth="1"/>
    <col min="4335" max="4335" width="3.5703125" style="3" customWidth="1"/>
    <col min="4336" max="4336" width="47.5703125" style="3" customWidth="1"/>
    <col min="4337" max="4337" width="14" style="3" customWidth="1"/>
    <col min="4338" max="4338" width="13.28515625" style="3" customWidth="1"/>
    <col min="4339" max="4339" width="14.42578125" style="3" customWidth="1"/>
    <col min="4340" max="4340" width="10" style="3" customWidth="1"/>
    <col min="4341" max="4589" width="9.140625" style="3"/>
    <col min="4590" max="4590" width="8.42578125" style="3" customWidth="1"/>
    <col min="4591" max="4591" width="3.5703125" style="3" customWidth="1"/>
    <col min="4592" max="4592" width="47.5703125" style="3" customWidth="1"/>
    <col min="4593" max="4593" width="14" style="3" customWidth="1"/>
    <col min="4594" max="4594" width="13.28515625" style="3" customWidth="1"/>
    <col min="4595" max="4595" width="14.42578125" style="3" customWidth="1"/>
    <col min="4596" max="4596" width="10" style="3" customWidth="1"/>
    <col min="4597" max="4845" width="9.140625" style="3"/>
    <col min="4846" max="4846" width="8.42578125" style="3" customWidth="1"/>
    <col min="4847" max="4847" width="3.5703125" style="3" customWidth="1"/>
    <col min="4848" max="4848" width="47.5703125" style="3" customWidth="1"/>
    <col min="4849" max="4849" width="14" style="3" customWidth="1"/>
    <col min="4850" max="4850" width="13.28515625" style="3" customWidth="1"/>
    <col min="4851" max="4851" width="14.42578125" style="3" customWidth="1"/>
    <col min="4852" max="4852" width="10" style="3" customWidth="1"/>
    <col min="4853" max="5101" width="9.140625" style="3"/>
    <col min="5102" max="5102" width="8.42578125" style="3" customWidth="1"/>
    <col min="5103" max="5103" width="3.5703125" style="3" customWidth="1"/>
    <col min="5104" max="5104" width="47.5703125" style="3" customWidth="1"/>
    <col min="5105" max="5105" width="14" style="3" customWidth="1"/>
    <col min="5106" max="5106" width="13.28515625" style="3" customWidth="1"/>
    <col min="5107" max="5107" width="14.42578125" style="3" customWidth="1"/>
    <col min="5108" max="5108" width="10" style="3" customWidth="1"/>
    <col min="5109" max="5357" width="9.140625" style="3"/>
    <col min="5358" max="5358" width="8.42578125" style="3" customWidth="1"/>
    <col min="5359" max="5359" width="3.5703125" style="3" customWidth="1"/>
    <col min="5360" max="5360" width="47.5703125" style="3" customWidth="1"/>
    <col min="5361" max="5361" width="14" style="3" customWidth="1"/>
    <col min="5362" max="5362" width="13.28515625" style="3" customWidth="1"/>
    <col min="5363" max="5363" width="14.42578125" style="3" customWidth="1"/>
    <col min="5364" max="5364" width="10" style="3" customWidth="1"/>
    <col min="5365" max="5613" width="9.140625" style="3"/>
    <col min="5614" max="5614" width="8.42578125" style="3" customWidth="1"/>
    <col min="5615" max="5615" width="3.5703125" style="3" customWidth="1"/>
    <col min="5616" max="5616" width="47.5703125" style="3" customWidth="1"/>
    <col min="5617" max="5617" width="14" style="3" customWidth="1"/>
    <col min="5618" max="5618" width="13.28515625" style="3" customWidth="1"/>
    <col min="5619" max="5619" width="14.42578125" style="3" customWidth="1"/>
    <col min="5620" max="5620" width="10" style="3" customWidth="1"/>
    <col min="5621" max="5869" width="9.140625" style="3"/>
    <col min="5870" max="5870" width="8.42578125" style="3" customWidth="1"/>
    <col min="5871" max="5871" width="3.5703125" style="3" customWidth="1"/>
    <col min="5872" max="5872" width="47.5703125" style="3" customWidth="1"/>
    <col min="5873" max="5873" width="14" style="3" customWidth="1"/>
    <col min="5874" max="5874" width="13.28515625" style="3" customWidth="1"/>
    <col min="5875" max="5875" width="14.42578125" style="3" customWidth="1"/>
    <col min="5876" max="5876" width="10" style="3" customWidth="1"/>
    <col min="5877" max="6125" width="9.140625" style="3"/>
    <col min="6126" max="6126" width="8.42578125" style="3" customWidth="1"/>
    <col min="6127" max="6127" width="3.5703125" style="3" customWidth="1"/>
    <col min="6128" max="6128" width="47.5703125" style="3" customWidth="1"/>
    <col min="6129" max="6129" width="14" style="3" customWidth="1"/>
    <col min="6130" max="6130" width="13.28515625" style="3" customWidth="1"/>
    <col min="6131" max="6131" width="14.42578125" style="3" customWidth="1"/>
    <col min="6132" max="6132" width="10" style="3" customWidth="1"/>
    <col min="6133" max="6381" width="9.140625" style="3"/>
    <col min="6382" max="6382" width="8.42578125" style="3" customWidth="1"/>
    <col min="6383" max="6383" width="3.5703125" style="3" customWidth="1"/>
    <col min="6384" max="6384" width="47.5703125" style="3" customWidth="1"/>
    <col min="6385" max="6385" width="14" style="3" customWidth="1"/>
    <col min="6386" max="6386" width="13.28515625" style="3" customWidth="1"/>
    <col min="6387" max="6387" width="14.42578125" style="3" customWidth="1"/>
    <col min="6388" max="6388" width="10" style="3" customWidth="1"/>
    <col min="6389" max="6637" width="9.140625" style="3"/>
    <col min="6638" max="6638" width="8.42578125" style="3" customWidth="1"/>
    <col min="6639" max="6639" width="3.5703125" style="3" customWidth="1"/>
    <col min="6640" max="6640" width="47.5703125" style="3" customWidth="1"/>
    <col min="6641" max="6641" width="14" style="3" customWidth="1"/>
    <col min="6642" max="6642" width="13.28515625" style="3" customWidth="1"/>
    <col min="6643" max="6643" width="14.42578125" style="3" customWidth="1"/>
    <col min="6644" max="6644" width="10" style="3" customWidth="1"/>
    <col min="6645" max="6893" width="9.140625" style="3"/>
    <col min="6894" max="6894" width="8.42578125" style="3" customWidth="1"/>
    <col min="6895" max="6895" width="3.5703125" style="3" customWidth="1"/>
    <col min="6896" max="6896" width="47.5703125" style="3" customWidth="1"/>
    <col min="6897" max="6897" width="14" style="3" customWidth="1"/>
    <col min="6898" max="6898" width="13.28515625" style="3" customWidth="1"/>
    <col min="6899" max="6899" width="14.42578125" style="3" customWidth="1"/>
    <col min="6900" max="6900" width="10" style="3" customWidth="1"/>
    <col min="6901" max="7149" width="9.140625" style="3"/>
    <col min="7150" max="7150" width="8.42578125" style="3" customWidth="1"/>
    <col min="7151" max="7151" width="3.5703125" style="3" customWidth="1"/>
    <col min="7152" max="7152" width="47.5703125" style="3" customWidth="1"/>
    <col min="7153" max="7153" width="14" style="3" customWidth="1"/>
    <col min="7154" max="7154" width="13.28515625" style="3" customWidth="1"/>
    <col min="7155" max="7155" width="14.42578125" style="3" customWidth="1"/>
    <col min="7156" max="7156" width="10" style="3" customWidth="1"/>
    <col min="7157" max="7405" width="9.140625" style="3"/>
    <col min="7406" max="7406" width="8.42578125" style="3" customWidth="1"/>
    <col min="7407" max="7407" width="3.5703125" style="3" customWidth="1"/>
    <col min="7408" max="7408" width="47.5703125" style="3" customWidth="1"/>
    <col min="7409" max="7409" width="14" style="3" customWidth="1"/>
    <col min="7410" max="7410" width="13.28515625" style="3" customWidth="1"/>
    <col min="7411" max="7411" width="14.42578125" style="3" customWidth="1"/>
    <col min="7412" max="7412" width="10" style="3" customWidth="1"/>
    <col min="7413" max="7661" width="9.140625" style="3"/>
    <col min="7662" max="7662" width="8.42578125" style="3" customWidth="1"/>
    <col min="7663" max="7663" width="3.5703125" style="3" customWidth="1"/>
    <col min="7664" max="7664" width="47.5703125" style="3" customWidth="1"/>
    <col min="7665" max="7665" width="14" style="3" customWidth="1"/>
    <col min="7666" max="7666" width="13.28515625" style="3" customWidth="1"/>
    <col min="7667" max="7667" width="14.42578125" style="3" customWidth="1"/>
    <col min="7668" max="7668" width="10" style="3" customWidth="1"/>
    <col min="7669" max="7917" width="9.140625" style="3"/>
    <col min="7918" max="7918" width="8.42578125" style="3" customWidth="1"/>
    <col min="7919" max="7919" width="3.5703125" style="3" customWidth="1"/>
    <col min="7920" max="7920" width="47.5703125" style="3" customWidth="1"/>
    <col min="7921" max="7921" width="14" style="3" customWidth="1"/>
    <col min="7922" max="7922" width="13.28515625" style="3" customWidth="1"/>
    <col min="7923" max="7923" width="14.42578125" style="3" customWidth="1"/>
    <col min="7924" max="7924" width="10" style="3" customWidth="1"/>
    <col min="7925" max="8173" width="9.140625" style="3"/>
    <col min="8174" max="8174" width="8.42578125" style="3" customWidth="1"/>
    <col min="8175" max="8175" width="3.5703125" style="3" customWidth="1"/>
    <col min="8176" max="8176" width="47.5703125" style="3" customWidth="1"/>
    <col min="8177" max="8177" width="14" style="3" customWidth="1"/>
    <col min="8178" max="8178" width="13.28515625" style="3" customWidth="1"/>
    <col min="8179" max="8179" width="14.42578125" style="3" customWidth="1"/>
    <col min="8180" max="8180" width="10" style="3" customWidth="1"/>
    <col min="8181" max="8429" width="9.140625" style="3"/>
    <col min="8430" max="8430" width="8.42578125" style="3" customWidth="1"/>
    <col min="8431" max="8431" width="3.5703125" style="3" customWidth="1"/>
    <col min="8432" max="8432" width="47.5703125" style="3" customWidth="1"/>
    <col min="8433" max="8433" width="14" style="3" customWidth="1"/>
    <col min="8434" max="8434" width="13.28515625" style="3" customWidth="1"/>
    <col min="8435" max="8435" width="14.42578125" style="3" customWidth="1"/>
    <col min="8436" max="8436" width="10" style="3" customWidth="1"/>
    <col min="8437" max="8685" width="9.140625" style="3"/>
    <col min="8686" max="8686" width="8.42578125" style="3" customWidth="1"/>
    <col min="8687" max="8687" width="3.5703125" style="3" customWidth="1"/>
    <col min="8688" max="8688" width="47.5703125" style="3" customWidth="1"/>
    <col min="8689" max="8689" width="14" style="3" customWidth="1"/>
    <col min="8690" max="8690" width="13.28515625" style="3" customWidth="1"/>
    <col min="8691" max="8691" width="14.42578125" style="3" customWidth="1"/>
    <col min="8692" max="8692" width="10" style="3" customWidth="1"/>
    <col min="8693" max="8941" width="9.140625" style="3"/>
    <col min="8942" max="8942" width="8.42578125" style="3" customWidth="1"/>
    <col min="8943" max="8943" width="3.5703125" style="3" customWidth="1"/>
    <col min="8944" max="8944" width="47.5703125" style="3" customWidth="1"/>
    <col min="8945" max="8945" width="14" style="3" customWidth="1"/>
    <col min="8946" max="8946" width="13.28515625" style="3" customWidth="1"/>
    <col min="8947" max="8947" width="14.42578125" style="3" customWidth="1"/>
    <col min="8948" max="8948" width="10" style="3" customWidth="1"/>
    <col min="8949" max="9197" width="9.140625" style="3"/>
    <col min="9198" max="9198" width="8.42578125" style="3" customWidth="1"/>
    <col min="9199" max="9199" width="3.5703125" style="3" customWidth="1"/>
    <col min="9200" max="9200" width="47.5703125" style="3" customWidth="1"/>
    <col min="9201" max="9201" width="14" style="3" customWidth="1"/>
    <col min="9202" max="9202" width="13.28515625" style="3" customWidth="1"/>
    <col min="9203" max="9203" width="14.42578125" style="3" customWidth="1"/>
    <col min="9204" max="9204" width="10" style="3" customWidth="1"/>
    <col min="9205" max="9453" width="9.140625" style="3"/>
    <col min="9454" max="9454" width="8.42578125" style="3" customWidth="1"/>
    <col min="9455" max="9455" width="3.5703125" style="3" customWidth="1"/>
    <col min="9456" max="9456" width="47.5703125" style="3" customWidth="1"/>
    <col min="9457" max="9457" width="14" style="3" customWidth="1"/>
    <col min="9458" max="9458" width="13.28515625" style="3" customWidth="1"/>
    <col min="9459" max="9459" width="14.42578125" style="3" customWidth="1"/>
    <col min="9460" max="9460" width="10" style="3" customWidth="1"/>
    <col min="9461" max="9709" width="9.140625" style="3"/>
    <col min="9710" max="9710" width="8.42578125" style="3" customWidth="1"/>
    <col min="9711" max="9711" width="3.5703125" style="3" customWidth="1"/>
    <col min="9712" max="9712" width="47.5703125" style="3" customWidth="1"/>
    <col min="9713" max="9713" width="14" style="3" customWidth="1"/>
    <col min="9714" max="9714" width="13.28515625" style="3" customWidth="1"/>
    <col min="9715" max="9715" width="14.42578125" style="3" customWidth="1"/>
    <col min="9716" max="9716" width="10" style="3" customWidth="1"/>
    <col min="9717" max="9965" width="9.140625" style="3"/>
    <col min="9966" max="9966" width="8.42578125" style="3" customWidth="1"/>
    <col min="9967" max="9967" width="3.5703125" style="3" customWidth="1"/>
    <col min="9968" max="9968" width="47.5703125" style="3" customWidth="1"/>
    <col min="9969" max="9969" width="14" style="3" customWidth="1"/>
    <col min="9970" max="9970" width="13.28515625" style="3" customWidth="1"/>
    <col min="9971" max="9971" width="14.42578125" style="3" customWidth="1"/>
    <col min="9972" max="9972" width="10" style="3" customWidth="1"/>
    <col min="9973" max="10221" width="9.140625" style="3"/>
    <col min="10222" max="10222" width="8.42578125" style="3" customWidth="1"/>
    <col min="10223" max="10223" width="3.5703125" style="3" customWidth="1"/>
    <col min="10224" max="10224" width="47.5703125" style="3" customWidth="1"/>
    <col min="10225" max="10225" width="14" style="3" customWidth="1"/>
    <col min="10226" max="10226" width="13.28515625" style="3" customWidth="1"/>
    <col min="10227" max="10227" width="14.42578125" style="3" customWidth="1"/>
    <col min="10228" max="10228" width="10" style="3" customWidth="1"/>
    <col min="10229" max="10477" width="9.140625" style="3"/>
    <col min="10478" max="10478" width="8.42578125" style="3" customWidth="1"/>
    <col min="10479" max="10479" width="3.5703125" style="3" customWidth="1"/>
    <col min="10480" max="10480" width="47.5703125" style="3" customWidth="1"/>
    <col min="10481" max="10481" width="14" style="3" customWidth="1"/>
    <col min="10482" max="10482" width="13.28515625" style="3" customWidth="1"/>
    <col min="10483" max="10483" width="14.42578125" style="3" customWidth="1"/>
    <col min="10484" max="10484" width="10" style="3" customWidth="1"/>
    <col min="10485" max="10733" width="9.140625" style="3"/>
    <col min="10734" max="10734" width="8.42578125" style="3" customWidth="1"/>
    <col min="10735" max="10735" width="3.5703125" style="3" customWidth="1"/>
    <col min="10736" max="10736" width="47.5703125" style="3" customWidth="1"/>
    <col min="10737" max="10737" width="14" style="3" customWidth="1"/>
    <col min="10738" max="10738" width="13.28515625" style="3" customWidth="1"/>
    <col min="10739" max="10739" width="14.42578125" style="3" customWidth="1"/>
    <col min="10740" max="10740" width="10" style="3" customWidth="1"/>
    <col min="10741" max="10989" width="9.140625" style="3"/>
    <col min="10990" max="10990" width="8.42578125" style="3" customWidth="1"/>
    <col min="10991" max="10991" width="3.5703125" style="3" customWidth="1"/>
    <col min="10992" max="10992" width="47.5703125" style="3" customWidth="1"/>
    <col min="10993" max="10993" width="14" style="3" customWidth="1"/>
    <col min="10994" max="10994" width="13.28515625" style="3" customWidth="1"/>
    <col min="10995" max="10995" width="14.42578125" style="3" customWidth="1"/>
    <col min="10996" max="10996" width="10" style="3" customWidth="1"/>
    <col min="10997" max="11245" width="9.140625" style="3"/>
    <col min="11246" max="11246" width="8.42578125" style="3" customWidth="1"/>
    <col min="11247" max="11247" width="3.5703125" style="3" customWidth="1"/>
    <col min="11248" max="11248" width="47.5703125" style="3" customWidth="1"/>
    <col min="11249" max="11249" width="14" style="3" customWidth="1"/>
    <col min="11250" max="11250" width="13.28515625" style="3" customWidth="1"/>
    <col min="11251" max="11251" width="14.42578125" style="3" customWidth="1"/>
    <col min="11252" max="11252" width="10" style="3" customWidth="1"/>
    <col min="11253" max="11501" width="9.140625" style="3"/>
    <col min="11502" max="11502" width="8.42578125" style="3" customWidth="1"/>
    <col min="11503" max="11503" width="3.5703125" style="3" customWidth="1"/>
    <col min="11504" max="11504" width="47.5703125" style="3" customWidth="1"/>
    <col min="11505" max="11505" width="14" style="3" customWidth="1"/>
    <col min="11506" max="11506" width="13.28515625" style="3" customWidth="1"/>
    <col min="11507" max="11507" width="14.42578125" style="3" customWidth="1"/>
    <col min="11508" max="11508" width="10" style="3" customWidth="1"/>
    <col min="11509" max="11757" width="9.140625" style="3"/>
    <col min="11758" max="11758" width="8.42578125" style="3" customWidth="1"/>
    <col min="11759" max="11759" width="3.5703125" style="3" customWidth="1"/>
    <col min="11760" max="11760" width="47.5703125" style="3" customWidth="1"/>
    <col min="11761" max="11761" width="14" style="3" customWidth="1"/>
    <col min="11762" max="11762" width="13.28515625" style="3" customWidth="1"/>
    <col min="11763" max="11763" width="14.42578125" style="3" customWidth="1"/>
    <col min="11764" max="11764" width="10" style="3" customWidth="1"/>
    <col min="11765" max="12013" width="9.140625" style="3"/>
    <col min="12014" max="12014" width="8.42578125" style="3" customWidth="1"/>
    <col min="12015" max="12015" width="3.5703125" style="3" customWidth="1"/>
    <col min="12016" max="12016" width="47.5703125" style="3" customWidth="1"/>
    <col min="12017" max="12017" width="14" style="3" customWidth="1"/>
    <col min="12018" max="12018" width="13.28515625" style="3" customWidth="1"/>
    <col min="12019" max="12019" width="14.42578125" style="3" customWidth="1"/>
    <col min="12020" max="12020" width="10" style="3" customWidth="1"/>
    <col min="12021" max="12269" width="9.140625" style="3"/>
    <col min="12270" max="12270" width="8.42578125" style="3" customWidth="1"/>
    <col min="12271" max="12271" width="3.5703125" style="3" customWidth="1"/>
    <col min="12272" max="12272" width="47.5703125" style="3" customWidth="1"/>
    <col min="12273" max="12273" width="14" style="3" customWidth="1"/>
    <col min="12274" max="12274" width="13.28515625" style="3" customWidth="1"/>
    <col min="12275" max="12275" width="14.42578125" style="3" customWidth="1"/>
    <col min="12276" max="12276" width="10" style="3" customWidth="1"/>
    <col min="12277" max="12525" width="9.140625" style="3"/>
    <col min="12526" max="12526" width="8.42578125" style="3" customWidth="1"/>
    <col min="12527" max="12527" width="3.5703125" style="3" customWidth="1"/>
    <col min="12528" max="12528" width="47.5703125" style="3" customWidth="1"/>
    <col min="12529" max="12529" width="14" style="3" customWidth="1"/>
    <col min="12530" max="12530" width="13.28515625" style="3" customWidth="1"/>
    <col min="12531" max="12531" width="14.42578125" style="3" customWidth="1"/>
    <col min="12532" max="12532" width="10" style="3" customWidth="1"/>
    <col min="12533" max="12781" width="9.140625" style="3"/>
    <col min="12782" max="12782" width="8.42578125" style="3" customWidth="1"/>
    <col min="12783" max="12783" width="3.5703125" style="3" customWidth="1"/>
    <col min="12784" max="12784" width="47.5703125" style="3" customWidth="1"/>
    <col min="12785" max="12785" width="14" style="3" customWidth="1"/>
    <col min="12786" max="12786" width="13.28515625" style="3" customWidth="1"/>
    <col min="12787" max="12787" width="14.42578125" style="3" customWidth="1"/>
    <col min="12788" max="12788" width="10" style="3" customWidth="1"/>
    <col min="12789" max="13037" width="9.140625" style="3"/>
    <col min="13038" max="13038" width="8.42578125" style="3" customWidth="1"/>
    <col min="13039" max="13039" width="3.5703125" style="3" customWidth="1"/>
    <col min="13040" max="13040" width="47.5703125" style="3" customWidth="1"/>
    <col min="13041" max="13041" width="14" style="3" customWidth="1"/>
    <col min="13042" max="13042" width="13.28515625" style="3" customWidth="1"/>
    <col min="13043" max="13043" width="14.42578125" style="3" customWidth="1"/>
    <col min="13044" max="13044" width="10" style="3" customWidth="1"/>
    <col min="13045" max="13293" width="9.140625" style="3"/>
    <col min="13294" max="13294" width="8.42578125" style="3" customWidth="1"/>
    <col min="13295" max="13295" width="3.5703125" style="3" customWidth="1"/>
    <col min="13296" max="13296" width="47.5703125" style="3" customWidth="1"/>
    <col min="13297" max="13297" width="14" style="3" customWidth="1"/>
    <col min="13298" max="13298" width="13.28515625" style="3" customWidth="1"/>
    <col min="13299" max="13299" width="14.42578125" style="3" customWidth="1"/>
    <col min="13300" max="13300" width="10" style="3" customWidth="1"/>
    <col min="13301" max="13549" width="9.140625" style="3"/>
    <col min="13550" max="13550" width="8.42578125" style="3" customWidth="1"/>
    <col min="13551" max="13551" width="3.5703125" style="3" customWidth="1"/>
    <col min="13552" max="13552" width="47.5703125" style="3" customWidth="1"/>
    <col min="13553" max="13553" width="14" style="3" customWidth="1"/>
    <col min="13554" max="13554" width="13.28515625" style="3" customWidth="1"/>
    <col min="13555" max="13555" width="14.42578125" style="3" customWidth="1"/>
    <col min="13556" max="13556" width="10" style="3" customWidth="1"/>
    <col min="13557" max="13805" width="9.140625" style="3"/>
    <col min="13806" max="13806" width="8.42578125" style="3" customWidth="1"/>
    <col min="13807" max="13807" width="3.5703125" style="3" customWidth="1"/>
    <col min="13808" max="13808" width="47.5703125" style="3" customWidth="1"/>
    <col min="13809" max="13809" width="14" style="3" customWidth="1"/>
    <col min="13810" max="13810" width="13.28515625" style="3" customWidth="1"/>
    <col min="13811" max="13811" width="14.42578125" style="3" customWidth="1"/>
    <col min="13812" max="13812" width="10" style="3" customWidth="1"/>
    <col min="13813" max="14061" width="9.140625" style="3"/>
    <col min="14062" max="14062" width="8.42578125" style="3" customWidth="1"/>
    <col min="14063" max="14063" width="3.5703125" style="3" customWidth="1"/>
    <col min="14064" max="14064" width="47.5703125" style="3" customWidth="1"/>
    <col min="14065" max="14065" width="14" style="3" customWidth="1"/>
    <col min="14066" max="14066" width="13.28515625" style="3" customWidth="1"/>
    <col min="14067" max="14067" width="14.42578125" style="3" customWidth="1"/>
    <col min="14068" max="14068" width="10" style="3" customWidth="1"/>
    <col min="14069" max="14317" width="9.140625" style="3"/>
    <col min="14318" max="14318" width="8.42578125" style="3" customWidth="1"/>
    <col min="14319" max="14319" width="3.5703125" style="3" customWidth="1"/>
    <col min="14320" max="14320" width="47.5703125" style="3" customWidth="1"/>
    <col min="14321" max="14321" width="14" style="3" customWidth="1"/>
    <col min="14322" max="14322" width="13.28515625" style="3" customWidth="1"/>
    <col min="14323" max="14323" width="14.42578125" style="3" customWidth="1"/>
    <col min="14324" max="14324" width="10" style="3" customWidth="1"/>
    <col min="14325" max="14573" width="9.140625" style="3"/>
    <col min="14574" max="14574" width="8.42578125" style="3" customWidth="1"/>
    <col min="14575" max="14575" width="3.5703125" style="3" customWidth="1"/>
    <col min="14576" max="14576" width="47.5703125" style="3" customWidth="1"/>
    <col min="14577" max="14577" width="14" style="3" customWidth="1"/>
    <col min="14578" max="14578" width="13.28515625" style="3" customWidth="1"/>
    <col min="14579" max="14579" width="14.42578125" style="3" customWidth="1"/>
    <col min="14580" max="14580" width="10" style="3" customWidth="1"/>
    <col min="14581" max="14829" width="9.140625" style="3"/>
    <col min="14830" max="14830" width="8.42578125" style="3" customWidth="1"/>
    <col min="14831" max="14831" width="3.5703125" style="3" customWidth="1"/>
    <col min="14832" max="14832" width="47.5703125" style="3" customWidth="1"/>
    <col min="14833" max="14833" width="14" style="3" customWidth="1"/>
    <col min="14834" max="14834" width="13.28515625" style="3" customWidth="1"/>
    <col min="14835" max="14835" width="14.42578125" style="3" customWidth="1"/>
    <col min="14836" max="14836" width="10" style="3" customWidth="1"/>
    <col min="14837" max="15085" width="9.140625" style="3"/>
    <col min="15086" max="15086" width="8.42578125" style="3" customWidth="1"/>
    <col min="15087" max="15087" width="3.5703125" style="3" customWidth="1"/>
    <col min="15088" max="15088" width="47.5703125" style="3" customWidth="1"/>
    <col min="15089" max="15089" width="14" style="3" customWidth="1"/>
    <col min="15090" max="15090" width="13.28515625" style="3" customWidth="1"/>
    <col min="15091" max="15091" width="14.42578125" style="3" customWidth="1"/>
    <col min="15092" max="15092" width="10" style="3" customWidth="1"/>
    <col min="15093" max="15341" width="9.140625" style="3"/>
    <col min="15342" max="15342" width="8.42578125" style="3" customWidth="1"/>
    <col min="15343" max="15343" width="3.5703125" style="3" customWidth="1"/>
    <col min="15344" max="15344" width="47.5703125" style="3" customWidth="1"/>
    <col min="15345" max="15345" width="14" style="3" customWidth="1"/>
    <col min="15346" max="15346" width="13.28515625" style="3" customWidth="1"/>
    <col min="15347" max="15347" width="14.42578125" style="3" customWidth="1"/>
    <col min="15348" max="15348" width="10" style="3" customWidth="1"/>
    <col min="15349" max="15597" width="9.140625" style="3"/>
    <col min="15598" max="15598" width="8.42578125" style="3" customWidth="1"/>
    <col min="15599" max="15599" width="3.5703125" style="3" customWidth="1"/>
    <col min="15600" max="15600" width="47.5703125" style="3" customWidth="1"/>
    <col min="15601" max="15601" width="14" style="3" customWidth="1"/>
    <col min="15602" max="15602" width="13.28515625" style="3" customWidth="1"/>
    <col min="15603" max="15603" width="14.42578125" style="3" customWidth="1"/>
    <col min="15604" max="15604" width="10" style="3" customWidth="1"/>
    <col min="15605" max="15853" width="9.140625" style="3"/>
    <col min="15854" max="15854" width="8.42578125" style="3" customWidth="1"/>
    <col min="15855" max="15855" width="3.5703125" style="3" customWidth="1"/>
    <col min="15856" max="15856" width="47.5703125" style="3" customWidth="1"/>
    <col min="15857" max="15857" width="14" style="3" customWidth="1"/>
    <col min="15858" max="15858" width="13.28515625" style="3" customWidth="1"/>
    <col min="15859" max="15859" width="14.42578125" style="3" customWidth="1"/>
    <col min="15860" max="15860" width="10" style="3" customWidth="1"/>
    <col min="15861" max="16109" width="9.140625" style="3"/>
    <col min="16110" max="16110" width="8.42578125" style="3" customWidth="1"/>
    <col min="16111" max="16111" width="3.5703125" style="3" customWidth="1"/>
    <col min="16112" max="16112" width="47.5703125" style="3" customWidth="1"/>
    <col min="16113" max="16113" width="14" style="3" customWidth="1"/>
    <col min="16114" max="16114" width="13.28515625" style="3" customWidth="1"/>
    <col min="16115" max="16115" width="14.42578125" style="3" customWidth="1"/>
    <col min="16116" max="16116" width="10" style="3" customWidth="1"/>
    <col min="16117" max="16384" width="9.140625" style="3"/>
  </cols>
  <sheetData>
    <row r="1" spans="1:7" x14ac:dyDescent="0.2">
      <c r="B1" s="1"/>
      <c r="C1" s="2"/>
      <c r="D1" s="26"/>
    </row>
    <row r="2" spans="1:7" ht="13.5" thickBot="1" x14ac:dyDescent="0.25">
      <c r="A2" s="36" t="s">
        <v>424</v>
      </c>
      <c r="B2" s="4"/>
      <c r="C2" s="5"/>
    </row>
    <row r="3" spans="1:7" ht="13.5" thickBot="1" x14ac:dyDescent="0.25">
      <c r="A3" s="24" t="s">
        <v>117</v>
      </c>
      <c r="B3" s="6" t="s">
        <v>118</v>
      </c>
      <c r="C3" s="66"/>
      <c r="D3" s="133" t="s">
        <v>420</v>
      </c>
      <c r="E3" s="134" t="s">
        <v>421</v>
      </c>
      <c r="F3" s="134" t="s">
        <v>422</v>
      </c>
      <c r="G3" s="135" t="s">
        <v>423</v>
      </c>
    </row>
    <row r="4" spans="1:7" ht="13.5" thickBot="1" x14ac:dyDescent="0.25">
      <c r="A4" s="208"/>
      <c r="B4" s="209" t="s">
        <v>119</v>
      </c>
      <c r="C4" s="210"/>
      <c r="D4" s="211">
        <f>D5+D8+D90+D122</f>
        <v>7266192</v>
      </c>
      <c r="E4" s="212">
        <f>E5+E8+E90+E122</f>
        <v>1903204.44</v>
      </c>
      <c r="F4" s="213">
        <f>D4-E4</f>
        <v>5362987.5600000005</v>
      </c>
      <c r="G4" s="214">
        <f>E4/D4</f>
        <v>0.26192597718309674</v>
      </c>
    </row>
    <row r="5" spans="1:7" ht="13.5" thickBot="1" x14ac:dyDescent="0.25">
      <c r="A5" s="47">
        <v>30</v>
      </c>
      <c r="B5" s="8" t="s">
        <v>120</v>
      </c>
      <c r="C5" s="67"/>
      <c r="D5" s="96">
        <f>SUM(D6:D7)</f>
        <v>4410504</v>
      </c>
      <c r="E5" s="141">
        <f>SUM(E6:E7)</f>
        <v>1015085</v>
      </c>
      <c r="F5" s="160">
        <f t="shared" ref="F5:F68" si="0">D5-E5</f>
        <v>3395419</v>
      </c>
      <c r="G5" s="161">
        <f t="shared" ref="G5:G68" si="1">E5/D5</f>
        <v>0.23015170148354927</v>
      </c>
    </row>
    <row r="6" spans="1:7" x14ac:dyDescent="0.2">
      <c r="A6" s="48">
        <v>3000</v>
      </c>
      <c r="B6" s="9"/>
      <c r="C6" s="68" t="s">
        <v>13</v>
      </c>
      <c r="D6" s="97">
        <v>4000000</v>
      </c>
      <c r="E6" s="142">
        <v>933251</v>
      </c>
      <c r="F6" s="154">
        <f t="shared" si="0"/>
        <v>3066749</v>
      </c>
      <c r="G6" s="156">
        <f t="shared" si="1"/>
        <v>0.23331275000000001</v>
      </c>
    </row>
    <row r="7" spans="1:7" ht="13.5" thickBot="1" x14ac:dyDescent="0.25">
      <c r="A7" s="49">
        <v>3030</v>
      </c>
      <c r="B7" s="10"/>
      <c r="C7" s="68" t="s">
        <v>14</v>
      </c>
      <c r="D7" s="97">
        <v>410504</v>
      </c>
      <c r="E7" s="143">
        <v>81834</v>
      </c>
      <c r="F7" s="154">
        <f t="shared" si="0"/>
        <v>328670</v>
      </c>
      <c r="G7" s="156">
        <f t="shared" si="1"/>
        <v>0.19935006723442403</v>
      </c>
    </row>
    <row r="8" spans="1:7" ht="13.5" thickBot="1" x14ac:dyDescent="0.25">
      <c r="A8" s="47">
        <v>32</v>
      </c>
      <c r="B8" s="7" t="s">
        <v>121</v>
      </c>
      <c r="C8" s="67"/>
      <c r="D8" s="96">
        <f>SUM(D9+D11+D75)</f>
        <v>525198</v>
      </c>
      <c r="E8" s="141">
        <f>SUM(E9+E11+E75)</f>
        <v>167979.55000000002</v>
      </c>
      <c r="F8" s="160">
        <f t="shared" si="0"/>
        <v>357218.44999999995</v>
      </c>
      <c r="G8" s="161">
        <f t="shared" si="1"/>
        <v>0.31984042208843144</v>
      </c>
    </row>
    <row r="9" spans="1:7" s="14" customFormat="1" x14ac:dyDescent="0.2">
      <c r="A9" s="51">
        <v>320</v>
      </c>
      <c r="B9" s="15"/>
      <c r="C9" s="69" t="s">
        <v>172</v>
      </c>
      <c r="D9" s="101">
        <f>SUM(D10:D10)</f>
        <v>11000</v>
      </c>
      <c r="E9" s="144">
        <f>SUM(E10:E10)</f>
        <v>1150</v>
      </c>
      <c r="F9" s="162">
        <f t="shared" si="0"/>
        <v>9850</v>
      </c>
      <c r="G9" s="163">
        <f t="shared" si="1"/>
        <v>0.10454545454545454</v>
      </c>
    </row>
    <row r="10" spans="1:7" x14ac:dyDescent="0.2">
      <c r="A10" s="52">
        <v>320</v>
      </c>
      <c r="B10" s="15"/>
      <c r="C10" s="68" t="s">
        <v>193</v>
      </c>
      <c r="D10" s="99">
        <v>11000</v>
      </c>
      <c r="E10" s="145">
        <v>1150</v>
      </c>
      <c r="F10" s="154">
        <f t="shared" si="0"/>
        <v>9850</v>
      </c>
      <c r="G10" s="156">
        <f t="shared" si="1"/>
        <v>0.10454545454545454</v>
      </c>
    </row>
    <row r="11" spans="1:7" s="14" customFormat="1" x14ac:dyDescent="0.2">
      <c r="A11" s="51">
        <v>322</v>
      </c>
      <c r="B11" s="15"/>
      <c r="C11" s="69" t="s">
        <v>173</v>
      </c>
      <c r="D11" s="98">
        <f>SUM(D12+D51+D64+D67+D69+D71+D73)</f>
        <v>496288</v>
      </c>
      <c r="E11" s="146">
        <f>SUM(E12+E51+E64+E67+E69+E71+E73)</f>
        <v>157986.57</v>
      </c>
      <c r="F11" s="162">
        <f t="shared" si="0"/>
        <v>338301.43</v>
      </c>
      <c r="G11" s="163">
        <f t="shared" si="1"/>
        <v>0.31833646995293058</v>
      </c>
    </row>
    <row r="12" spans="1:7" s="14" customFormat="1" x14ac:dyDescent="0.2">
      <c r="A12" s="51">
        <v>3220</v>
      </c>
      <c r="B12" s="15"/>
      <c r="C12" s="70" t="s">
        <v>35</v>
      </c>
      <c r="D12" s="98">
        <f>SUM(D13+D17+D21+D25+D30+D37+D42+D47+D50)</f>
        <v>276996</v>
      </c>
      <c r="E12" s="146">
        <f>SUM(E13+E17+E21+E25+E30+E37+E42+E47+E50)</f>
        <v>82360.010000000009</v>
      </c>
      <c r="F12" s="162">
        <f t="shared" si="0"/>
        <v>194635.99</v>
      </c>
      <c r="G12" s="163">
        <f t="shared" si="1"/>
        <v>0.29733284957183498</v>
      </c>
    </row>
    <row r="13" spans="1:7" s="18" customFormat="1" ht="13.5" x14ac:dyDescent="0.25">
      <c r="A13" s="51">
        <v>3220</v>
      </c>
      <c r="B13" s="27"/>
      <c r="C13" s="32" t="s">
        <v>102</v>
      </c>
      <c r="D13" s="98">
        <f>SUM(D14:D16)</f>
        <v>52660</v>
      </c>
      <c r="E13" s="146">
        <f>SUM(E14:E16)</f>
        <v>14995.550000000001</v>
      </c>
      <c r="F13" s="162">
        <f t="shared" si="0"/>
        <v>37664.449999999997</v>
      </c>
      <c r="G13" s="163">
        <f t="shared" si="1"/>
        <v>0.28476167869350555</v>
      </c>
    </row>
    <row r="14" spans="1:7" x14ac:dyDescent="0.2">
      <c r="A14" s="52">
        <v>3220</v>
      </c>
      <c r="B14" s="10"/>
      <c r="C14" s="30" t="s">
        <v>195</v>
      </c>
      <c r="D14" s="99">
        <v>16580</v>
      </c>
      <c r="E14" s="145">
        <v>5163.1000000000004</v>
      </c>
      <c r="F14" s="154">
        <f t="shared" si="0"/>
        <v>11416.9</v>
      </c>
      <c r="G14" s="156">
        <f t="shared" si="1"/>
        <v>0.31140530759951751</v>
      </c>
    </row>
    <row r="15" spans="1:7" x14ac:dyDescent="0.2">
      <c r="A15" s="52">
        <v>3220</v>
      </c>
      <c r="B15" s="10"/>
      <c r="C15" s="30" t="s">
        <v>194</v>
      </c>
      <c r="D15" s="99">
        <v>16580</v>
      </c>
      <c r="E15" s="145">
        <v>5163.1000000000004</v>
      </c>
      <c r="F15" s="154">
        <f t="shared" si="0"/>
        <v>11416.9</v>
      </c>
      <c r="G15" s="156">
        <f t="shared" si="1"/>
        <v>0.31140530759951751</v>
      </c>
    </row>
    <row r="16" spans="1:7" x14ac:dyDescent="0.2">
      <c r="A16" s="52">
        <v>3220</v>
      </c>
      <c r="B16" s="10"/>
      <c r="C16" s="30" t="s">
        <v>196</v>
      </c>
      <c r="D16" s="99">
        <v>19500</v>
      </c>
      <c r="E16" s="145">
        <v>4669.3500000000004</v>
      </c>
      <c r="F16" s="154">
        <f t="shared" si="0"/>
        <v>14830.65</v>
      </c>
      <c r="G16" s="156">
        <f t="shared" si="1"/>
        <v>0.23945384615384618</v>
      </c>
    </row>
    <row r="17" spans="1:7" ht="13.5" x14ac:dyDescent="0.25">
      <c r="A17" s="51">
        <v>3220</v>
      </c>
      <c r="B17" s="27"/>
      <c r="C17" s="70" t="s">
        <v>197</v>
      </c>
      <c r="D17" s="98">
        <f>SUM(D18:D20)</f>
        <v>38088</v>
      </c>
      <c r="E17" s="146">
        <f>SUM(E18:E20)</f>
        <v>11067.52</v>
      </c>
      <c r="F17" s="162">
        <f t="shared" si="0"/>
        <v>27020.48</v>
      </c>
      <c r="G17" s="163">
        <f t="shared" si="1"/>
        <v>0.29057760974585173</v>
      </c>
    </row>
    <row r="18" spans="1:7" x14ac:dyDescent="0.2">
      <c r="A18" s="52">
        <v>3220</v>
      </c>
      <c r="B18" s="10"/>
      <c r="C18" s="71" t="s">
        <v>195</v>
      </c>
      <c r="D18" s="99">
        <v>11844</v>
      </c>
      <c r="E18" s="145">
        <v>3813.95</v>
      </c>
      <c r="F18" s="154">
        <f t="shared" si="0"/>
        <v>8030.05</v>
      </c>
      <c r="G18" s="156">
        <f t="shared" si="1"/>
        <v>0.32201536643026002</v>
      </c>
    </row>
    <row r="19" spans="1:7" x14ac:dyDescent="0.2">
      <c r="A19" s="52">
        <v>3220</v>
      </c>
      <c r="B19" s="10"/>
      <c r="C19" s="71" t="s">
        <v>194</v>
      </c>
      <c r="D19" s="99">
        <v>11844</v>
      </c>
      <c r="E19" s="145">
        <v>3813.95</v>
      </c>
      <c r="F19" s="154">
        <f t="shared" si="0"/>
        <v>8030.05</v>
      </c>
      <c r="G19" s="156">
        <f t="shared" si="1"/>
        <v>0.32201536643026002</v>
      </c>
    </row>
    <row r="20" spans="1:7" x14ac:dyDescent="0.2">
      <c r="A20" s="52">
        <v>3220</v>
      </c>
      <c r="B20" s="10"/>
      <c r="C20" s="71" t="s">
        <v>196</v>
      </c>
      <c r="D20" s="99">
        <v>14400</v>
      </c>
      <c r="E20" s="145">
        <v>3439.62</v>
      </c>
      <c r="F20" s="154">
        <f t="shared" si="0"/>
        <v>10960.380000000001</v>
      </c>
      <c r="G20" s="156">
        <f t="shared" si="1"/>
        <v>0.23886250000000001</v>
      </c>
    </row>
    <row r="21" spans="1:7" ht="13.5" x14ac:dyDescent="0.25">
      <c r="A21" s="51">
        <v>3220</v>
      </c>
      <c r="B21" s="27"/>
      <c r="C21" s="70" t="s">
        <v>104</v>
      </c>
      <c r="D21" s="98">
        <f>SUM(D22:D24)</f>
        <v>12052</v>
      </c>
      <c r="E21" s="146">
        <f>SUM(E22:E24)</f>
        <v>4380.47</v>
      </c>
      <c r="F21" s="162">
        <f t="shared" si="0"/>
        <v>7671.53</v>
      </c>
      <c r="G21" s="163">
        <f t="shared" si="1"/>
        <v>0.36346415532691673</v>
      </c>
    </row>
    <row r="22" spans="1:7" x14ac:dyDescent="0.2">
      <c r="A22" s="52">
        <v>3220</v>
      </c>
      <c r="B22" s="10"/>
      <c r="C22" s="71" t="s">
        <v>195</v>
      </c>
      <c r="D22" s="99">
        <v>3701</v>
      </c>
      <c r="E22" s="145">
        <v>1416.45</v>
      </c>
      <c r="F22" s="154">
        <f t="shared" si="0"/>
        <v>2284.5500000000002</v>
      </c>
      <c r="G22" s="156">
        <f t="shared" si="1"/>
        <v>0.38272088624696027</v>
      </c>
    </row>
    <row r="23" spans="1:7" x14ac:dyDescent="0.2">
      <c r="A23" s="52">
        <v>3220</v>
      </c>
      <c r="B23" s="10"/>
      <c r="C23" s="71" t="s">
        <v>194</v>
      </c>
      <c r="D23" s="99">
        <v>3701</v>
      </c>
      <c r="E23" s="145">
        <v>1416.45</v>
      </c>
      <c r="F23" s="154">
        <f t="shared" si="0"/>
        <v>2284.5500000000002</v>
      </c>
      <c r="G23" s="156">
        <f t="shared" si="1"/>
        <v>0.38272088624696027</v>
      </c>
    </row>
    <row r="24" spans="1:7" x14ac:dyDescent="0.2">
      <c r="A24" s="52">
        <v>3220</v>
      </c>
      <c r="B24" s="10"/>
      <c r="C24" s="71" t="s">
        <v>196</v>
      </c>
      <c r="D24" s="99">
        <v>4650</v>
      </c>
      <c r="E24" s="145">
        <v>1547.57</v>
      </c>
      <c r="F24" s="154">
        <f t="shared" si="0"/>
        <v>3102.4300000000003</v>
      </c>
      <c r="G24" s="156">
        <f t="shared" si="1"/>
        <v>0.33281075268817201</v>
      </c>
    </row>
    <row r="25" spans="1:7" ht="13.5" x14ac:dyDescent="0.25">
      <c r="A25" s="51">
        <v>3220</v>
      </c>
      <c r="B25" s="27"/>
      <c r="C25" s="70" t="s">
        <v>187</v>
      </c>
      <c r="D25" s="98">
        <f>SUM(D26:D29)</f>
        <v>17522</v>
      </c>
      <c r="E25" s="146">
        <f>SUM(E26:E29)</f>
        <v>4406.6899999999996</v>
      </c>
      <c r="F25" s="162">
        <f t="shared" si="0"/>
        <v>13115.310000000001</v>
      </c>
      <c r="G25" s="163">
        <f t="shared" si="1"/>
        <v>0.25149469238671385</v>
      </c>
    </row>
    <row r="26" spans="1:7" x14ac:dyDescent="0.2">
      <c r="A26" s="52">
        <v>3220</v>
      </c>
      <c r="B26" s="10"/>
      <c r="C26" s="71" t="s">
        <v>195</v>
      </c>
      <c r="D26" s="99">
        <v>4886</v>
      </c>
      <c r="E26" s="145">
        <v>1496.88</v>
      </c>
      <c r="F26" s="154">
        <f t="shared" si="0"/>
        <v>3389.12</v>
      </c>
      <c r="G26" s="156">
        <f t="shared" si="1"/>
        <v>0.30636103151862465</v>
      </c>
    </row>
    <row r="27" spans="1:7" x14ac:dyDescent="0.2">
      <c r="A27" s="52">
        <v>3220</v>
      </c>
      <c r="B27" s="10"/>
      <c r="C27" s="71" t="s">
        <v>194</v>
      </c>
      <c r="D27" s="99">
        <v>4886</v>
      </c>
      <c r="E27" s="145">
        <v>1496.88</v>
      </c>
      <c r="F27" s="154">
        <f t="shared" si="0"/>
        <v>3389.12</v>
      </c>
      <c r="G27" s="156">
        <f t="shared" si="1"/>
        <v>0.30636103151862465</v>
      </c>
    </row>
    <row r="28" spans="1:7" x14ac:dyDescent="0.2">
      <c r="A28" s="52">
        <v>3220</v>
      </c>
      <c r="B28" s="10"/>
      <c r="C28" s="71" t="s">
        <v>196</v>
      </c>
      <c r="D28" s="99">
        <v>7500</v>
      </c>
      <c r="E28" s="145">
        <v>1373.24</v>
      </c>
      <c r="F28" s="154">
        <f t="shared" si="0"/>
        <v>6126.76</v>
      </c>
      <c r="G28" s="156">
        <f t="shared" si="1"/>
        <v>0.18309866666666666</v>
      </c>
    </row>
    <row r="29" spans="1:7" x14ac:dyDescent="0.2">
      <c r="A29" s="52">
        <v>3220</v>
      </c>
      <c r="B29" s="10"/>
      <c r="C29" s="71" t="s">
        <v>271</v>
      </c>
      <c r="D29" s="99">
        <v>250</v>
      </c>
      <c r="E29" s="145">
        <v>39.69</v>
      </c>
      <c r="F29" s="154">
        <f t="shared" si="0"/>
        <v>210.31</v>
      </c>
      <c r="G29" s="156">
        <f t="shared" si="1"/>
        <v>0.15875999999999998</v>
      </c>
    </row>
    <row r="30" spans="1:7" ht="13.5" x14ac:dyDescent="0.25">
      <c r="A30" s="51">
        <v>3220</v>
      </c>
      <c r="B30" s="27"/>
      <c r="C30" s="70" t="s">
        <v>105</v>
      </c>
      <c r="D30" s="98">
        <f>SUM(D31:D36)</f>
        <v>14166</v>
      </c>
      <c r="E30" s="146">
        <f>SUM(E31:E36)</f>
        <v>4441.7</v>
      </c>
      <c r="F30" s="162">
        <f t="shared" si="0"/>
        <v>9724.2999999999993</v>
      </c>
      <c r="G30" s="163">
        <f t="shared" si="1"/>
        <v>0.31354651983622756</v>
      </c>
    </row>
    <row r="31" spans="1:7" x14ac:dyDescent="0.2">
      <c r="A31" s="52">
        <v>3220</v>
      </c>
      <c r="B31" s="10"/>
      <c r="C31" s="71" t="s">
        <v>195</v>
      </c>
      <c r="D31" s="99">
        <v>3997</v>
      </c>
      <c r="E31" s="145">
        <v>1290.45</v>
      </c>
      <c r="F31" s="154">
        <f t="shared" si="0"/>
        <v>2706.55</v>
      </c>
      <c r="G31" s="156">
        <f t="shared" si="1"/>
        <v>0.32285464098073557</v>
      </c>
    </row>
    <row r="32" spans="1:7" x14ac:dyDescent="0.2">
      <c r="A32" s="52">
        <v>3220</v>
      </c>
      <c r="B32" s="10"/>
      <c r="C32" s="71" t="s">
        <v>194</v>
      </c>
      <c r="D32" s="99">
        <v>3997</v>
      </c>
      <c r="E32" s="145">
        <v>1290.45</v>
      </c>
      <c r="F32" s="154">
        <f t="shared" si="0"/>
        <v>2706.55</v>
      </c>
      <c r="G32" s="156">
        <f t="shared" si="1"/>
        <v>0.32285464098073557</v>
      </c>
    </row>
    <row r="33" spans="1:7" x14ac:dyDescent="0.2">
      <c r="A33" s="52">
        <v>3220</v>
      </c>
      <c r="B33" s="10"/>
      <c r="C33" s="71" t="s">
        <v>196</v>
      </c>
      <c r="D33" s="99">
        <v>5472</v>
      </c>
      <c r="E33" s="145">
        <v>1548.75</v>
      </c>
      <c r="F33" s="154">
        <f t="shared" si="0"/>
        <v>3923.25</v>
      </c>
      <c r="G33" s="156">
        <f t="shared" si="1"/>
        <v>0.28303179824561403</v>
      </c>
    </row>
    <row r="34" spans="1:7" x14ac:dyDescent="0.2">
      <c r="A34" s="52">
        <v>3220</v>
      </c>
      <c r="B34" s="10"/>
      <c r="C34" s="71" t="s">
        <v>39</v>
      </c>
      <c r="D34" s="99">
        <v>350</v>
      </c>
      <c r="E34" s="145">
        <v>166.8</v>
      </c>
      <c r="F34" s="154">
        <f t="shared" si="0"/>
        <v>183.2</v>
      </c>
      <c r="G34" s="156">
        <f t="shared" si="1"/>
        <v>0.47657142857142859</v>
      </c>
    </row>
    <row r="35" spans="1:7" x14ac:dyDescent="0.2">
      <c r="A35" s="52"/>
      <c r="B35" s="10"/>
      <c r="C35" s="71" t="s">
        <v>425</v>
      </c>
      <c r="D35" s="99">
        <v>0</v>
      </c>
      <c r="E35" s="145">
        <v>102.25</v>
      </c>
      <c r="F35" s="154">
        <f t="shared" si="0"/>
        <v>-102.25</v>
      </c>
      <c r="G35" s="156"/>
    </row>
    <row r="36" spans="1:7" x14ac:dyDescent="0.2">
      <c r="A36" s="52">
        <v>3220</v>
      </c>
      <c r="B36" s="10"/>
      <c r="C36" s="71" t="s">
        <v>96</v>
      </c>
      <c r="D36" s="99">
        <v>350</v>
      </c>
      <c r="E36" s="145">
        <v>43</v>
      </c>
      <c r="F36" s="154">
        <f t="shared" si="0"/>
        <v>307</v>
      </c>
      <c r="G36" s="156">
        <f t="shared" si="1"/>
        <v>0.12285714285714286</v>
      </c>
    </row>
    <row r="37" spans="1:7" ht="13.5" x14ac:dyDescent="0.25">
      <c r="A37" s="51">
        <v>3220</v>
      </c>
      <c r="B37" s="27"/>
      <c r="C37" s="70" t="s">
        <v>34</v>
      </c>
      <c r="D37" s="98">
        <f>SUM(D38:D41)</f>
        <v>9308</v>
      </c>
      <c r="E37" s="146">
        <f>SUM(E38:E41)</f>
        <v>2629.38</v>
      </c>
      <c r="F37" s="162">
        <f t="shared" si="0"/>
        <v>6678.62</v>
      </c>
      <c r="G37" s="163">
        <f t="shared" si="1"/>
        <v>0.28248603351955309</v>
      </c>
    </row>
    <row r="38" spans="1:7" x14ac:dyDescent="0.2">
      <c r="A38" s="52">
        <v>3220</v>
      </c>
      <c r="B38" s="10"/>
      <c r="C38" s="71" t="s">
        <v>195</v>
      </c>
      <c r="D38" s="99">
        <v>2665</v>
      </c>
      <c r="E38" s="145">
        <v>932.51</v>
      </c>
      <c r="F38" s="154">
        <f t="shared" si="0"/>
        <v>1732.49</v>
      </c>
      <c r="G38" s="156">
        <f t="shared" si="1"/>
        <v>0.34990994371482176</v>
      </c>
    </row>
    <row r="39" spans="1:7" x14ac:dyDescent="0.2">
      <c r="A39" s="52">
        <v>3220</v>
      </c>
      <c r="B39" s="10"/>
      <c r="C39" s="71" t="s">
        <v>194</v>
      </c>
      <c r="D39" s="99">
        <v>2665</v>
      </c>
      <c r="E39" s="145">
        <v>932.51</v>
      </c>
      <c r="F39" s="154">
        <f t="shared" si="0"/>
        <v>1732.49</v>
      </c>
      <c r="G39" s="156">
        <f t="shared" si="1"/>
        <v>0.34990994371482176</v>
      </c>
    </row>
    <row r="40" spans="1:7" x14ac:dyDescent="0.2">
      <c r="A40" s="52">
        <v>3220</v>
      </c>
      <c r="B40" s="10"/>
      <c r="C40" s="71" t="s">
        <v>196</v>
      </c>
      <c r="D40" s="99">
        <v>2978</v>
      </c>
      <c r="E40" s="145">
        <v>764.36</v>
      </c>
      <c r="F40" s="154">
        <f t="shared" si="0"/>
        <v>2213.64</v>
      </c>
      <c r="G40" s="156">
        <f t="shared" si="1"/>
        <v>0.25666890530557424</v>
      </c>
    </row>
    <row r="41" spans="1:7" x14ac:dyDescent="0.2">
      <c r="A41" s="52">
        <v>3220</v>
      </c>
      <c r="B41" s="10"/>
      <c r="C41" s="71" t="s">
        <v>32</v>
      </c>
      <c r="D41" s="99">
        <v>1000</v>
      </c>
      <c r="E41" s="145">
        <v>0</v>
      </c>
      <c r="F41" s="154">
        <f t="shared" si="0"/>
        <v>1000</v>
      </c>
      <c r="G41" s="156">
        <f t="shared" si="1"/>
        <v>0</v>
      </c>
    </row>
    <row r="42" spans="1:7" ht="13.5" x14ac:dyDescent="0.25">
      <c r="A42" s="51">
        <v>3220</v>
      </c>
      <c r="B42" s="27"/>
      <c r="C42" s="70" t="s">
        <v>33</v>
      </c>
      <c r="D42" s="98">
        <f>SUM(D43:D46)</f>
        <v>23300</v>
      </c>
      <c r="E42" s="146">
        <f>SUM(E43:E46)</f>
        <v>5024.66</v>
      </c>
      <c r="F42" s="162">
        <f t="shared" si="0"/>
        <v>18275.34</v>
      </c>
      <c r="G42" s="163">
        <f t="shared" si="1"/>
        <v>0.21565064377682402</v>
      </c>
    </row>
    <row r="43" spans="1:7" x14ac:dyDescent="0.2">
      <c r="A43" s="52">
        <v>3220</v>
      </c>
      <c r="B43" s="10"/>
      <c r="C43" s="71" t="s">
        <v>198</v>
      </c>
      <c r="D43" s="99">
        <v>600</v>
      </c>
      <c r="E43" s="145">
        <v>21.1</v>
      </c>
      <c r="F43" s="154">
        <f t="shared" si="0"/>
        <v>578.9</v>
      </c>
      <c r="G43" s="156">
        <f t="shared" si="1"/>
        <v>3.5166666666666672E-2</v>
      </c>
    </row>
    <row r="44" spans="1:7" x14ac:dyDescent="0.2">
      <c r="A44" s="52">
        <v>3220</v>
      </c>
      <c r="B44" s="10"/>
      <c r="C44" s="71" t="s">
        <v>32</v>
      </c>
      <c r="D44" s="99">
        <v>2900</v>
      </c>
      <c r="E44" s="145">
        <v>497</v>
      </c>
      <c r="F44" s="154">
        <f t="shared" si="0"/>
        <v>2403</v>
      </c>
      <c r="G44" s="156">
        <f t="shared" si="1"/>
        <v>0.17137931034482759</v>
      </c>
    </row>
    <row r="45" spans="1:7" x14ac:dyDescent="0.2">
      <c r="A45" s="52">
        <v>3220</v>
      </c>
      <c r="B45" s="10"/>
      <c r="C45" s="71" t="s">
        <v>199</v>
      </c>
      <c r="D45" s="99">
        <v>12800</v>
      </c>
      <c r="E45" s="145">
        <v>3332.76</v>
      </c>
      <c r="F45" s="154">
        <f t="shared" si="0"/>
        <v>9467.24</v>
      </c>
      <c r="G45" s="156">
        <f t="shared" si="1"/>
        <v>0.26037187500000003</v>
      </c>
    </row>
    <row r="46" spans="1:7" x14ac:dyDescent="0.2">
      <c r="A46" s="52">
        <v>3220</v>
      </c>
      <c r="B46" s="10"/>
      <c r="C46" s="71" t="s">
        <v>200</v>
      </c>
      <c r="D46" s="99">
        <v>7000</v>
      </c>
      <c r="E46" s="145">
        <v>1173.8</v>
      </c>
      <c r="F46" s="154">
        <f t="shared" si="0"/>
        <v>5826.2</v>
      </c>
      <c r="G46" s="156">
        <f t="shared" si="1"/>
        <v>0.16768571428571427</v>
      </c>
    </row>
    <row r="47" spans="1:7" s="14" customFormat="1" x14ac:dyDescent="0.2">
      <c r="A47" s="51">
        <v>3220</v>
      </c>
      <c r="B47" s="15"/>
      <c r="C47" s="70" t="s">
        <v>352</v>
      </c>
      <c r="D47" s="98">
        <f>SUM(D48:D49)</f>
        <v>34900</v>
      </c>
      <c r="E47" s="146">
        <f>SUM(E48:E49)</f>
        <v>11029.04</v>
      </c>
      <c r="F47" s="162">
        <f t="shared" si="0"/>
        <v>23870.959999999999</v>
      </c>
      <c r="G47" s="163">
        <f t="shared" si="1"/>
        <v>0.31601833810888252</v>
      </c>
    </row>
    <row r="48" spans="1:7" x14ac:dyDescent="0.2">
      <c r="A48" s="52">
        <v>3220</v>
      </c>
      <c r="B48" s="10"/>
      <c r="C48" s="71" t="s">
        <v>195</v>
      </c>
      <c r="D48" s="99">
        <v>34900</v>
      </c>
      <c r="E48" s="145">
        <v>10964.04</v>
      </c>
      <c r="F48" s="154">
        <f t="shared" si="0"/>
        <v>23935.96</v>
      </c>
      <c r="G48" s="156">
        <f t="shared" si="1"/>
        <v>0.31415587392550148</v>
      </c>
    </row>
    <row r="49" spans="1:7" x14ac:dyDescent="0.2">
      <c r="A49" s="52"/>
      <c r="B49" s="10"/>
      <c r="C49" s="71" t="s">
        <v>271</v>
      </c>
      <c r="D49" s="99">
        <v>0</v>
      </c>
      <c r="E49" s="145">
        <v>65</v>
      </c>
      <c r="F49" s="154">
        <f t="shared" si="0"/>
        <v>-65</v>
      </c>
      <c r="G49" s="156"/>
    </row>
    <row r="50" spans="1:7" ht="13.5" x14ac:dyDescent="0.25">
      <c r="A50" s="51">
        <v>3220</v>
      </c>
      <c r="B50" s="27"/>
      <c r="C50" s="70" t="s">
        <v>42</v>
      </c>
      <c r="D50" s="98">
        <v>75000</v>
      </c>
      <c r="E50" s="147">
        <v>24385</v>
      </c>
      <c r="F50" s="162">
        <f t="shared" si="0"/>
        <v>50615</v>
      </c>
      <c r="G50" s="163">
        <f t="shared" si="1"/>
        <v>0.32513333333333333</v>
      </c>
    </row>
    <row r="51" spans="1:7" s="14" customFormat="1" ht="25.5" x14ac:dyDescent="0.2">
      <c r="A51" s="51">
        <v>3221</v>
      </c>
      <c r="B51" s="15"/>
      <c r="C51" s="70" t="s">
        <v>36</v>
      </c>
      <c r="D51" s="98">
        <f>SUM(D52:D63)</f>
        <v>107932</v>
      </c>
      <c r="E51" s="146">
        <f>SUM(E52:E63)</f>
        <v>35895.619999999995</v>
      </c>
      <c r="F51" s="162">
        <f t="shared" si="0"/>
        <v>72036.38</v>
      </c>
      <c r="G51" s="163">
        <f t="shared" si="1"/>
        <v>0.33257625171404215</v>
      </c>
    </row>
    <row r="52" spans="1:7" x14ac:dyDescent="0.2">
      <c r="A52" s="52">
        <v>3221</v>
      </c>
      <c r="B52" s="10"/>
      <c r="C52" s="71" t="s">
        <v>108</v>
      </c>
      <c r="D52" s="99">
        <v>1200</v>
      </c>
      <c r="E52" s="145">
        <v>338.27</v>
      </c>
      <c r="F52" s="154">
        <f t="shared" si="0"/>
        <v>861.73</v>
      </c>
      <c r="G52" s="156">
        <f t="shared" si="1"/>
        <v>0.28189166666666665</v>
      </c>
    </row>
    <row r="53" spans="1:7" x14ac:dyDescent="0.2">
      <c r="A53" s="52">
        <v>3221</v>
      </c>
      <c r="B53" s="10"/>
      <c r="C53" s="71" t="s">
        <v>235</v>
      </c>
      <c r="D53" s="99">
        <v>29000</v>
      </c>
      <c r="E53" s="145">
        <v>6942.36</v>
      </c>
      <c r="F53" s="154">
        <f t="shared" si="0"/>
        <v>22057.64</v>
      </c>
      <c r="G53" s="156">
        <f t="shared" si="1"/>
        <v>0.23939172413793103</v>
      </c>
    </row>
    <row r="54" spans="1:7" x14ac:dyDescent="0.2">
      <c r="A54" s="52">
        <v>3221</v>
      </c>
      <c r="B54" s="10"/>
      <c r="C54" s="71" t="s">
        <v>11</v>
      </c>
      <c r="D54" s="99">
        <v>1250</v>
      </c>
      <c r="E54" s="145">
        <v>600</v>
      </c>
      <c r="F54" s="154">
        <f t="shared" si="0"/>
        <v>650</v>
      </c>
      <c r="G54" s="156">
        <f t="shared" si="1"/>
        <v>0.48</v>
      </c>
    </row>
    <row r="55" spans="1:7" x14ac:dyDescent="0.2">
      <c r="A55" s="52">
        <v>3221</v>
      </c>
      <c r="B55" s="10"/>
      <c r="C55" s="71" t="s">
        <v>323</v>
      </c>
      <c r="D55" s="99">
        <v>200</v>
      </c>
      <c r="E55" s="145">
        <v>53.4</v>
      </c>
      <c r="F55" s="154">
        <f t="shared" si="0"/>
        <v>146.6</v>
      </c>
      <c r="G55" s="156">
        <f t="shared" si="1"/>
        <v>0.26700000000000002</v>
      </c>
    </row>
    <row r="56" spans="1:7" x14ac:dyDescent="0.2">
      <c r="A56" s="52">
        <v>3221</v>
      </c>
      <c r="B56" s="10"/>
      <c r="C56" s="71" t="s">
        <v>12</v>
      </c>
      <c r="D56" s="99">
        <v>2000</v>
      </c>
      <c r="E56" s="145">
        <v>1310.55</v>
      </c>
      <c r="F56" s="154">
        <f t="shared" si="0"/>
        <v>689.45</v>
      </c>
      <c r="G56" s="156">
        <f t="shared" si="1"/>
        <v>0.65527499999999994</v>
      </c>
    </row>
    <row r="57" spans="1:7" x14ac:dyDescent="0.2">
      <c r="A57" s="52">
        <v>3221</v>
      </c>
      <c r="B57" s="10"/>
      <c r="C57" s="71" t="s">
        <v>100</v>
      </c>
      <c r="D57" s="99">
        <v>500</v>
      </c>
      <c r="E57" s="148">
        <v>145.87</v>
      </c>
      <c r="F57" s="154">
        <f t="shared" si="0"/>
        <v>354.13</v>
      </c>
      <c r="G57" s="156">
        <f t="shared" si="1"/>
        <v>0.29174</v>
      </c>
    </row>
    <row r="58" spans="1:7" x14ac:dyDescent="0.2">
      <c r="A58" s="52">
        <v>3221</v>
      </c>
      <c r="B58" s="10"/>
      <c r="C58" s="71" t="s">
        <v>353</v>
      </c>
      <c r="D58" s="99">
        <v>200</v>
      </c>
      <c r="E58" s="145">
        <v>80</v>
      </c>
      <c r="F58" s="154">
        <f t="shared" si="0"/>
        <v>120</v>
      </c>
      <c r="G58" s="156">
        <f t="shared" si="1"/>
        <v>0.4</v>
      </c>
    </row>
    <row r="59" spans="1:7" x14ac:dyDescent="0.2">
      <c r="A59" s="52">
        <v>3221</v>
      </c>
      <c r="B59" s="10"/>
      <c r="C59" s="71" t="s">
        <v>201</v>
      </c>
      <c r="D59" s="99">
        <v>2132</v>
      </c>
      <c r="E59" s="145">
        <v>960</v>
      </c>
      <c r="F59" s="154">
        <f t="shared" si="0"/>
        <v>1172</v>
      </c>
      <c r="G59" s="156">
        <f t="shared" si="1"/>
        <v>0.45028142589118197</v>
      </c>
    </row>
    <row r="60" spans="1:7" x14ac:dyDescent="0.2">
      <c r="A60" s="52">
        <v>3221</v>
      </c>
      <c r="B60" s="10"/>
      <c r="C60" s="71" t="s">
        <v>202</v>
      </c>
      <c r="D60" s="99">
        <v>38000</v>
      </c>
      <c r="E60" s="145">
        <v>18137.099999999999</v>
      </c>
      <c r="F60" s="154">
        <f t="shared" si="0"/>
        <v>19862.900000000001</v>
      </c>
      <c r="G60" s="156">
        <f t="shared" si="1"/>
        <v>0.47729210526315785</v>
      </c>
    </row>
    <row r="61" spans="1:7" x14ac:dyDescent="0.2">
      <c r="A61" s="52">
        <v>3221</v>
      </c>
      <c r="B61" s="10"/>
      <c r="C61" s="71" t="s">
        <v>94</v>
      </c>
      <c r="D61" s="99">
        <v>26250</v>
      </c>
      <c r="E61" s="148">
        <v>7308.07</v>
      </c>
      <c r="F61" s="154">
        <f t="shared" si="0"/>
        <v>18941.93</v>
      </c>
      <c r="G61" s="156">
        <f t="shared" si="1"/>
        <v>0.27840266666666663</v>
      </c>
    </row>
    <row r="62" spans="1:7" x14ac:dyDescent="0.2">
      <c r="A62" s="52">
        <v>3221</v>
      </c>
      <c r="B62" s="10"/>
      <c r="C62" s="71" t="s">
        <v>99</v>
      </c>
      <c r="D62" s="99">
        <v>7000</v>
      </c>
      <c r="E62" s="148">
        <v>0</v>
      </c>
      <c r="F62" s="154">
        <f t="shared" si="0"/>
        <v>7000</v>
      </c>
      <c r="G62" s="156">
        <f t="shared" si="1"/>
        <v>0</v>
      </c>
    </row>
    <row r="63" spans="1:7" x14ac:dyDescent="0.2">
      <c r="A63" s="52">
        <v>3221</v>
      </c>
      <c r="B63" s="10"/>
      <c r="C63" s="71" t="s">
        <v>354</v>
      </c>
      <c r="D63" s="99">
        <v>200</v>
      </c>
      <c r="E63" s="148">
        <v>20</v>
      </c>
      <c r="F63" s="154">
        <f t="shared" si="0"/>
        <v>180</v>
      </c>
      <c r="G63" s="156">
        <f t="shared" si="1"/>
        <v>0.1</v>
      </c>
    </row>
    <row r="64" spans="1:7" s="14" customFormat="1" ht="25.5" x14ac:dyDescent="0.2">
      <c r="A64" s="51">
        <v>3222</v>
      </c>
      <c r="B64" s="15"/>
      <c r="C64" s="70" t="s">
        <v>15</v>
      </c>
      <c r="D64" s="98">
        <f>SUM(D65:D66)</f>
        <v>102500</v>
      </c>
      <c r="E64" s="146">
        <f>SUM(E65:E66)</f>
        <v>37826.5</v>
      </c>
      <c r="F64" s="162">
        <f t="shared" si="0"/>
        <v>64673.5</v>
      </c>
      <c r="G64" s="163">
        <f t="shared" si="1"/>
        <v>0.36903902439024389</v>
      </c>
    </row>
    <row r="65" spans="1:7" x14ac:dyDescent="0.2">
      <c r="A65" s="52">
        <v>3222</v>
      </c>
      <c r="B65" s="10"/>
      <c r="C65" s="71" t="s">
        <v>203</v>
      </c>
      <c r="D65" s="99">
        <v>94000</v>
      </c>
      <c r="E65" s="145">
        <v>37826.5</v>
      </c>
      <c r="F65" s="154">
        <f t="shared" si="0"/>
        <v>56173.5</v>
      </c>
      <c r="G65" s="156">
        <f t="shared" si="1"/>
        <v>0.40240957446808512</v>
      </c>
    </row>
    <row r="66" spans="1:7" x14ac:dyDescent="0.2">
      <c r="A66" s="52">
        <v>3222</v>
      </c>
      <c r="B66" s="10"/>
      <c r="C66" s="71" t="s">
        <v>204</v>
      </c>
      <c r="D66" s="99">
        <v>8500</v>
      </c>
      <c r="E66" s="148">
        <v>0</v>
      </c>
      <c r="F66" s="154">
        <f t="shared" si="0"/>
        <v>8500</v>
      </c>
      <c r="G66" s="156">
        <f t="shared" si="1"/>
        <v>0</v>
      </c>
    </row>
    <row r="67" spans="1:7" s="14" customFormat="1" x14ac:dyDescent="0.2">
      <c r="A67" s="51">
        <v>3224</v>
      </c>
      <c r="B67" s="15"/>
      <c r="C67" s="70" t="s">
        <v>16</v>
      </c>
      <c r="D67" s="98">
        <f>SUM(D68:D68)</f>
        <v>1550</v>
      </c>
      <c r="E67" s="146">
        <f>SUM(E68:E68)</f>
        <v>209.5</v>
      </c>
      <c r="F67" s="162">
        <f t="shared" si="0"/>
        <v>1340.5</v>
      </c>
      <c r="G67" s="163">
        <f t="shared" si="1"/>
        <v>0.13516129032258065</v>
      </c>
    </row>
    <row r="68" spans="1:7" x14ac:dyDescent="0.2">
      <c r="A68" s="52">
        <v>3224</v>
      </c>
      <c r="B68" s="10"/>
      <c r="C68" s="71" t="s">
        <v>236</v>
      </c>
      <c r="D68" s="99">
        <v>1550</v>
      </c>
      <c r="E68" s="145">
        <v>209.5</v>
      </c>
      <c r="F68" s="154">
        <f t="shared" si="0"/>
        <v>1340.5</v>
      </c>
      <c r="G68" s="156">
        <f t="shared" si="1"/>
        <v>0.13516129032258065</v>
      </c>
    </row>
    <row r="69" spans="1:7" s="14" customFormat="1" ht="25.5" x14ac:dyDescent="0.2">
      <c r="A69" s="51">
        <v>3225</v>
      </c>
      <c r="B69" s="15"/>
      <c r="C69" s="70" t="s">
        <v>17</v>
      </c>
      <c r="D69" s="98">
        <f>SUM(D70:D70)</f>
        <v>360</v>
      </c>
      <c r="E69" s="146">
        <f>SUM(E70:E70)</f>
        <v>76.64</v>
      </c>
      <c r="F69" s="162">
        <f t="shared" ref="F69:F132" si="2">D69-E69</f>
        <v>283.36</v>
      </c>
      <c r="G69" s="163">
        <f t="shared" ref="G69:G132" si="3">E69/D69</f>
        <v>0.21288888888888888</v>
      </c>
    </row>
    <row r="70" spans="1:7" x14ac:dyDescent="0.2">
      <c r="A70" s="52">
        <v>3225</v>
      </c>
      <c r="B70" s="10"/>
      <c r="C70" s="71" t="s">
        <v>95</v>
      </c>
      <c r="D70" s="99">
        <v>360</v>
      </c>
      <c r="E70" s="148">
        <v>76.64</v>
      </c>
      <c r="F70" s="154">
        <f t="shared" si="2"/>
        <v>283.36</v>
      </c>
      <c r="G70" s="156">
        <f t="shared" si="3"/>
        <v>0.21288888888888888</v>
      </c>
    </row>
    <row r="71" spans="1:7" s="14" customFormat="1" ht="25.5" x14ac:dyDescent="0.2">
      <c r="A71" s="51">
        <v>3227</v>
      </c>
      <c r="B71" s="15"/>
      <c r="C71" s="72" t="s">
        <v>97</v>
      </c>
      <c r="D71" s="98">
        <f>SUM(D72)</f>
        <v>6800</v>
      </c>
      <c r="E71" s="146">
        <f>SUM(E72)</f>
        <v>1618.3</v>
      </c>
      <c r="F71" s="162">
        <f t="shared" si="2"/>
        <v>5181.7</v>
      </c>
      <c r="G71" s="163">
        <f t="shared" si="3"/>
        <v>0.23798529411764704</v>
      </c>
    </row>
    <row r="72" spans="1:7" x14ac:dyDescent="0.2">
      <c r="A72" s="52">
        <v>3227</v>
      </c>
      <c r="B72" s="10"/>
      <c r="C72" s="73" t="s">
        <v>324</v>
      </c>
      <c r="D72" s="99">
        <v>6800</v>
      </c>
      <c r="E72" s="148">
        <v>1618.3</v>
      </c>
      <c r="F72" s="154">
        <f t="shared" si="2"/>
        <v>5181.7</v>
      </c>
      <c r="G72" s="156">
        <f t="shared" si="3"/>
        <v>0.23798529411764704</v>
      </c>
    </row>
    <row r="73" spans="1:7" s="14" customFormat="1" ht="25.5" x14ac:dyDescent="0.2">
      <c r="A73" s="51">
        <v>3229</v>
      </c>
      <c r="B73" s="15"/>
      <c r="C73" s="70" t="s">
        <v>37</v>
      </c>
      <c r="D73" s="98">
        <f>SUM(D74)</f>
        <v>150</v>
      </c>
      <c r="E73" s="146">
        <f>SUM(E74)</f>
        <v>0</v>
      </c>
      <c r="F73" s="162">
        <f t="shared" si="2"/>
        <v>150</v>
      </c>
      <c r="G73" s="163">
        <f t="shared" si="3"/>
        <v>0</v>
      </c>
    </row>
    <row r="74" spans="1:7" x14ac:dyDescent="0.2">
      <c r="A74" s="52">
        <v>3229</v>
      </c>
      <c r="B74" s="10"/>
      <c r="C74" s="71" t="s">
        <v>93</v>
      </c>
      <c r="D74" s="99">
        <v>150</v>
      </c>
      <c r="E74" s="145">
        <v>0</v>
      </c>
      <c r="F74" s="154">
        <f t="shared" si="2"/>
        <v>150</v>
      </c>
      <c r="G74" s="156">
        <f t="shared" si="3"/>
        <v>0</v>
      </c>
    </row>
    <row r="75" spans="1:7" s="14" customFormat="1" x14ac:dyDescent="0.2">
      <c r="A75" s="51">
        <v>323</v>
      </c>
      <c r="B75" s="15"/>
      <c r="C75" s="70" t="s">
        <v>174</v>
      </c>
      <c r="D75" s="98">
        <f>SUM(D76+D82+D85)</f>
        <v>17910</v>
      </c>
      <c r="E75" s="146">
        <f>SUM(E76+E82+E85)</f>
        <v>8842.98</v>
      </c>
      <c r="F75" s="162">
        <f t="shared" si="2"/>
        <v>9067.02</v>
      </c>
      <c r="G75" s="163">
        <f t="shared" si="3"/>
        <v>0.49374539363484082</v>
      </c>
    </row>
    <row r="76" spans="1:7" s="14" customFormat="1" x14ac:dyDescent="0.2">
      <c r="A76" s="53">
        <v>3233</v>
      </c>
      <c r="B76" s="28"/>
      <c r="C76" s="70" t="s">
        <v>109</v>
      </c>
      <c r="D76" s="98">
        <f>SUM(D77:D81)</f>
        <v>16280</v>
      </c>
      <c r="E76" s="146">
        <f>SUM(E77:E81)</f>
        <v>7681.0199999999995</v>
      </c>
      <c r="F76" s="162">
        <f t="shared" si="2"/>
        <v>8598.98</v>
      </c>
      <c r="G76" s="163">
        <f t="shared" si="3"/>
        <v>0.47180712530712526</v>
      </c>
    </row>
    <row r="77" spans="1:7" x14ac:dyDescent="0.2">
      <c r="A77" s="54">
        <v>3233</v>
      </c>
      <c r="B77" s="21"/>
      <c r="C77" s="71" t="s">
        <v>205</v>
      </c>
      <c r="D77" s="99">
        <v>2000</v>
      </c>
      <c r="E77" s="145">
        <v>214.6</v>
      </c>
      <c r="F77" s="154">
        <f t="shared" si="2"/>
        <v>1785.4</v>
      </c>
      <c r="G77" s="156">
        <f t="shared" si="3"/>
        <v>0.10729999999999999</v>
      </c>
    </row>
    <row r="78" spans="1:7" x14ac:dyDescent="0.2">
      <c r="A78" s="54">
        <v>3233</v>
      </c>
      <c r="B78" s="21"/>
      <c r="C78" s="71" t="s">
        <v>355</v>
      </c>
      <c r="D78" s="99">
        <v>3000</v>
      </c>
      <c r="E78" s="145">
        <v>743.79</v>
      </c>
      <c r="F78" s="154">
        <f t="shared" si="2"/>
        <v>2256.21</v>
      </c>
      <c r="G78" s="156">
        <f t="shared" si="3"/>
        <v>0.24792999999999998</v>
      </c>
    </row>
    <row r="79" spans="1:7" x14ac:dyDescent="0.2">
      <c r="A79" s="54">
        <v>3233</v>
      </c>
      <c r="B79" s="21"/>
      <c r="C79" s="71" t="s">
        <v>206</v>
      </c>
      <c r="D79" s="99">
        <v>2500</v>
      </c>
      <c r="E79" s="145">
        <v>1545.19</v>
      </c>
      <c r="F79" s="154">
        <f t="shared" si="2"/>
        <v>954.81</v>
      </c>
      <c r="G79" s="156">
        <f t="shared" si="3"/>
        <v>0.61807600000000007</v>
      </c>
    </row>
    <row r="80" spans="1:7" ht="25.5" x14ac:dyDescent="0.2">
      <c r="A80" s="54">
        <v>3233</v>
      </c>
      <c r="B80" s="21"/>
      <c r="C80" s="71" t="s">
        <v>207</v>
      </c>
      <c r="D80" s="99">
        <v>8400</v>
      </c>
      <c r="E80" s="145">
        <v>5177.4399999999996</v>
      </c>
      <c r="F80" s="154">
        <f t="shared" si="2"/>
        <v>3222.5600000000004</v>
      </c>
      <c r="G80" s="156">
        <f t="shared" si="3"/>
        <v>0.61636190476190467</v>
      </c>
    </row>
    <row r="81" spans="1:7" x14ac:dyDescent="0.2">
      <c r="A81" s="54">
        <v>3233</v>
      </c>
      <c r="B81" s="21"/>
      <c r="C81" s="71" t="s">
        <v>325</v>
      </c>
      <c r="D81" s="99">
        <v>380</v>
      </c>
      <c r="E81" s="145">
        <v>0</v>
      </c>
      <c r="F81" s="154">
        <f t="shared" si="2"/>
        <v>380</v>
      </c>
      <c r="G81" s="156">
        <f t="shared" si="3"/>
        <v>0</v>
      </c>
    </row>
    <row r="82" spans="1:7" s="14" customFormat="1" x14ac:dyDescent="0.2">
      <c r="A82" s="53">
        <v>3237</v>
      </c>
      <c r="B82" s="28"/>
      <c r="C82" s="70" t="s">
        <v>38</v>
      </c>
      <c r="D82" s="98">
        <f>SUM(D83:D84)</f>
        <v>130</v>
      </c>
      <c r="E82" s="146">
        <f>SUM(E83:E84)</f>
        <v>146.96</v>
      </c>
      <c r="F82" s="162">
        <f t="shared" si="2"/>
        <v>-16.960000000000008</v>
      </c>
      <c r="G82" s="163">
        <f t="shared" si="3"/>
        <v>1.1304615384615386</v>
      </c>
    </row>
    <row r="83" spans="1:7" x14ac:dyDescent="0.2">
      <c r="A83" s="54">
        <v>3237</v>
      </c>
      <c r="B83" s="21"/>
      <c r="C83" s="71" t="s">
        <v>326</v>
      </c>
      <c r="D83" s="99">
        <v>80</v>
      </c>
      <c r="E83" s="145">
        <v>0</v>
      </c>
      <c r="F83" s="154">
        <f t="shared" si="2"/>
        <v>80</v>
      </c>
      <c r="G83" s="156">
        <f t="shared" si="3"/>
        <v>0</v>
      </c>
    </row>
    <row r="84" spans="1:7" x14ac:dyDescent="0.2">
      <c r="A84" s="54">
        <v>3237</v>
      </c>
      <c r="B84" s="21"/>
      <c r="C84" s="71" t="s">
        <v>8</v>
      </c>
      <c r="D84" s="99">
        <v>50</v>
      </c>
      <c r="E84" s="145">
        <v>146.96</v>
      </c>
      <c r="F84" s="154">
        <f t="shared" si="2"/>
        <v>-96.960000000000008</v>
      </c>
      <c r="G84" s="156">
        <f t="shared" si="3"/>
        <v>2.9392</v>
      </c>
    </row>
    <row r="85" spans="1:7" s="14" customFormat="1" x14ac:dyDescent="0.2">
      <c r="A85" s="53">
        <v>3238</v>
      </c>
      <c r="B85" s="28"/>
      <c r="C85" s="70" t="s">
        <v>110</v>
      </c>
      <c r="D85" s="98">
        <f>SUM(D86:D89)</f>
        <v>1500</v>
      </c>
      <c r="E85" s="146">
        <f>SUM(E86:E89)</f>
        <v>1015</v>
      </c>
      <c r="F85" s="162">
        <f t="shared" si="2"/>
        <v>485</v>
      </c>
      <c r="G85" s="163">
        <f t="shared" si="3"/>
        <v>0.67666666666666664</v>
      </c>
    </row>
    <row r="86" spans="1:7" x14ac:dyDescent="0.2">
      <c r="A86" s="54">
        <v>3238</v>
      </c>
      <c r="B86" s="21"/>
      <c r="C86" s="71" t="s">
        <v>3</v>
      </c>
      <c r="D86" s="99">
        <v>500</v>
      </c>
      <c r="E86" s="145">
        <v>75</v>
      </c>
      <c r="F86" s="154">
        <f t="shared" si="2"/>
        <v>425</v>
      </c>
      <c r="G86" s="156">
        <f t="shared" si="3"/>
        <v>0.15</v>
      </c>
    </row>
    <row r="87" spans="1:7" x14ac:dyDescent="0.2">
      <c r="A87" s="54">
        <v>3238</v>
      </c>
      <c r="B87" s="21"/>
      <c r="C87" s="71" t="s">
        <v>208</v>
      </c>
      <c r="D87" s="99">
        <v>1000</v>
      </c>
      <c r="E87" s="145">
        <v>252</v>
      </c>
      <c r="F87" s="154">
        <f t="shared" si="2"/>
        <v>748</v>
      </c>
      <c r="G87" s="156">
        <f t="shared" si="3"/>
        <v>0.252</v>
      </c>
    </row>
    <row r="88" spans="1:7" x14ac:dyDescent="0.2">
      <c r="A88" s="54">
        <v>3238</v>
      </c>
      <c r="B88" s="21"/>
      <c r="C88" s="71" t="s">
        <v>426</v>
      </c>
      <c r="D88" s="99">
        <v>0</v>
      </c>
      <c r="E88" s="145">
        <v>195</v>
      </c>
      <c r="F88" s="154">
        <f t="shared" si="2"/>
        <v>-195</v>
      </c>
      <c r="G88" s="156"/>
    </row>
    <row r="89" spans="1:7" ht="13.5" thickBot="1" x14ac:dyDescent="0.25">
      <c r="A89" s="54">
        <v>3238</v>
      </c>
      <c r="B89" s="21"/>
      <c r="C89" s="71" t="s">
        <v>427</v>
      </c>
      <c r="D89" s="99">
        <v>0</v>
      </c>
      <c r="E89" s="145">
        <v>493</v>
      </c>
      <c r="F89" s="154">
        <f t="shared" si="2"/>
        <v>-493</v>
      </c>
      <c r="G89" s="157"/>
    </row>
    <row r="90" spans="1:7" ht="13.5" thickBot="1" x14ac:dyDescent="0.25">
      <c r="A90" s="47"/>
      <c r="B90" s="7" t="s">
        <v>122</v>
      </c>
      <c r="C90" s="67"/>
      <c r="D90" s="96">
        <f>D91+D92+D106</f>
        <v>2281490</v>
      </c>
      <c r="E90" s="141">
        <f>E91+E92+E106</f>
        <v>708242.89</v>
      </c>
      <c r="F90" s="160">
        <f t="shared" si="2"/>
        <v>1573247.1099999999</v>
      </c>
      <c r="G90" s="161">
        <f t="shared" si="3"/>
        <v>0.31042997777768039</v>
      </c>
    </row>
    <row r="91" spans="1:7" s="14" customFormat="1" x14ac:dyDescent="0.2">
      <c r="A91" s="39">
        <v>35200</v>
      </c>
      <c r="B91" s="15"/>
      <c r="C91" s="69" t="s">
        <v>303</v>
      </c>
      <c r="D91" s="98">
        <v>594475</v>
      </c>
      <c r="E91" s="137">
        <v>166453</v>
      </c>
      <c r="F91" s="162">
        <f t="shared" si="2"/>
        <v>428022</v>
      </c>
      <c r="G91" s="163">
        <f t="shared" si="3"/>
        <v>0.28000000000000003</v>
      </c>
    </row>
    <row r="92" spans="1:7" s="14" customFormat="1" x14ac:dyDescent="0.2">
      <c r="A92" s="39">
        <v>35201</v>
      </c>
      <c r="B92" s="15"/>
      <c r="C92" s="76" t="s">
        <v>304</v>
      </c>
      <c r="D92" s="102">
        <f>SUM(D93+D100+D101+D102+D103+D104+D105)</f>
        <v>1664531</v>
      </c>
      <c r="E92" s="149">
        <f>SUM(E93+E100+E101+E102+E103+E104+E105)</f>
        <v>497796</v>
      </c>
      <c r="F92" s="162">
        <f t="shared" si="2"/>
        <v>1166735</v>
      </c>
      <c r="G92" s="163">
        <f t="shared" si="3"/>
        <v>0.29906081653030192</v>
      </c>
    </row>
    <row r="93" spans="1:7" x14ac:dyDescent="0.2">
      <c r="A93" s="49"/>
      <c r="B93" s="10"/>
      <c r="C93" s="77" t="s">
        <v>209</v>
      </c>
      <c r="D93" s="97">
        <f>SUM(D94:D99)</f>
        <v>1119429</v>
      </c>
      <c r="E93" s="150">
        <f>SUM(E94:E99)</f>
        <v>310452</v>
      </c>
      <c r="F93" s="154">
        <f t="shared" si="2"/>
        <v>808977</v>
      </c>
      <c r="G93" s="156">
        <f t="shared" si="3"/>
        <v>0.27733067483511681</v>
      </c>
    </row>
    <row r="94" spans="1:7" x14ac:dyDescent="0.2">
      <c r="A94" s="49"/>
      <c r="B94" s="10"/>
      <c r="C94" s="77" t="s">
        <v>305</v>
      </c>
      <c r="D94" s="97">
        <v>842788</v>
      </c>
      <c r="E94" s="158">
        <v>233739</v>
      </c>
      <c r="F94" s="154">
        <f t="shared" si="2"/>
        <v>609049</v>
      </c>
      <c r="G94" s="156">
        <f t="shared" si="3"/>
        <v>0.27734020892561356</v>
      </c>
    </row>
    <row r="95" spans="1:7" x14ac:dyDescent="0.2">
      <c r="A95" s="49"/>
      <c r="B95" s="10"/>
      <c r="C95" s="77" t="s">
        <v>306</v>
      </c>
      <c r="D95" s="97">
        <v>98381</v>
      </c>
      <c r="E95" s="158">
        <v>27281</v>
      </c>
      <c r="F95" s="154">
        <f t="shared" si="2"/>
        <v>71100</v>
      </c>
      <c r="G95" s="156">
        <f t="shared" si="3"/>
        <v>0.27729947855785164</v>
      </c>
    </row>
    <row r="96" spans="1:7" x14ac:dyDescent="0.2">
      <c r="A96" s="49"/>
      <c r="B96" s="10"/>
      <c r="C96" s="77" t="s">
        <v>307</v>
      </c>
      <c r="D96" s="97">
        <v>57745</v>
      </c>
      <c r="E96" s="158">
        <v>16013</v>
      </c>
      <c r="F96" s="154">
        <f t="shared" si="2"/>
        <v>41732</v>
      </c>
      <c r="G96" s="156">
        <f t="shared" si="3"/>
        <v>0.27730539440644214</v>
      </c>
    </row>
    <row r="97" spans="1:7" x14ac:dyDescent="0.2">
      <c r="A97" s="49"/>
      <c r="B97" s="10"/>
      <c r="C97" s="77" t="s">
        <v>308</v>
      </c>
      <c r="D97" s="97">
        <v>8478</v>
      </c>
      <c r="E97" s="158">
        <v>2351</v>
      </c>
      <c r="F97" s="154">
        <f t="shared" si="2"/>
        <v>6127</v>
      </c>
      <c r="G97" s="156">
        <f t="shared" si="3"/>
        <v>0.27730596838877092</v>
      </c>
    </row>
    <row r="98" spans="1:7" x14ac:dyDescent="0.2">
      <c r="A98" s="49"/>
      <c r="B98" s="10"/>
      <c r="C98" s="77" t="s">
        <v>327</v>
      </c>
      <c r="D98" s="97">
        <v>33003</v>
      </c>
      <c r="E98" s="158">
        <v>9152</v>
      </c>
      <c r="F98" s="154">
        <f t="shared" si="2"/>
        <v>23851</v>
      </c>
      <c r="G98" s="156">
        <f t="shared" si="3"/>
        <v>0.27730812350392386</v>
      </c>
    </row>
    <row r="99" spans="1:7" x14ac:dyDescent="0.2">
      <c r="A99" s="49"/>
      <c r="B99" s="10"/>
      <c r="C99" s="77" t="s">
        <v>309</v>
      </c>
      <c r="D99" s="97">
        <v>79034</v>
      </c>
      <c r="E99" s="158">
        <v>21916</v>
      </c>
      <c r="F99" s="154">
        <f t="shared" si="2"/>
        <v>57118</v>
      </c>
      <c r="G99" s="156">
        <f t="shared" si="3"/>
        <v>0.27729837791330314</v>
      </c>
    </row>
    <row r="100" spans="1:7" x14ac:dyDescent="0.2">
      <c r="A100" s="49"/>
      <c r="B100" s="10"/>
      <c r="C100" s="77" t="s">
        <v>111</v>
      </c>
      <c r="D100" s="97">
        <v>115981</v>
      </c>
      <c r="E100" s="158">
        <v>32475</v>
      </c>
      <c r="F100" s="154">
        <f t="shared" si="2"/>
        <v>83506</v>
      </c>
      <c r="G100" s="156">
        <f t="shared" si="3"/>
        <v>0.28000275907260674</v>
      </c>
    </row>
    <row r="101" spans="1:7" x14ac:dyDescent="0.2">
      <c r="A101" s="49"/>
      <c r="B101" s="10"/>
      <c r="C101" s="77" t="s">
        <v>237</v>
      </c>
      <c r="D101" s="97">
        <v>243</v>
      </c>
      <c r="E101" s="158">
        <v>243</v>
      </c>
      <c r="F101" s="154">
        <f t="shared" si="2"/>
        <v>0</v>
      </c>
      <c r="G101" s="156">
        <f t="shared" si="3"/>
        <v>1</v>
      </c>
    </row>
    <row r="102" spans="1:7" x14ac:dyDescent="0.2">
      <c r="A102" s="49"/>
      <c r="B102" s="10"/>
      <c r="C102" s="77" t="s">
        <v>112</v>
      </c>
      <c r="D102" s="97">
        <v>13549</v>
      </c>
      <c r="E102" s="158">
        <v>13549</v>
      </c>
      <c r="F102" s="154">
        <f t="shared" si="2"/>
        <v>0</v>
      </c>
      <c r="G102" s="156">
        <f t="shared" si="3"/>
        <v>1</v>
      </c>
    </row>
    <row r="103" spans="1:7" x14ac:dyDescent="0.2">
      <c r="A103" s="49"/>
      <c r="B103" s="10"/>
      <c r="C103" s="77" t="s">
        <v>238</v>
      </c>
      <c r="D103" s="97">
        <v>23153</v>
      </c>
      <c r="E103" s="158">
        <v>23153</v>
      </c>
      <c r="F103" s="154">
        <f t="shared" si="2"/>
        <v>0</v>
      </c>
      <c r="G103" s="156">
        <f t="shared" si="3"/>
        <v>1</v>
      </c>
    </row>
    <row r="104" spans="1:7" x14ac:dyDescent="0.2">
      <c r="A104" s="49"/>
      <c r="B104" s="10"/>
      <c r="C104" s="77" t="s">
        <v>302</v>
      </c>
      <c r="D104" s="97">
        <v>380906</v>
      </c>
      <c r="E104" s="158">
        <v>106654</v>
      </c>
      <c r="F104" s="154">
        <f t="shared" si="2"/>
        <v>274252</v>
      </c>
      <c r="G104" s="156">
        <f t="shared" si="3"/>
        <v>0.28000084010228243</v>
      </c>
    </row>
    <row r="105" spans="1:7" x14ac:dyDescent="0.2">
      <c r="A105" s="49"/>
      <c r="B105" s="10"/>
      <c r="C105" s="77" t="s">
        <v>356</v>
      </c>
      <c r="D105" s="97">
        <v>11270</v>
      </c>
      <c r="E105" s="158">
        <v>11270</v>
      </c>
      <c r="F105" s="154">
        <f t="shared" si="2"/>
        <v>0</v>
      </c>
      <c r="G105" s="156">
        <f t="shared" si="3"/>
        <v>1</v>
      </c>
    </row>
    <row r="106" spans="1:7" s="14" customFormat="1" x14ac:dyDescent="0.2">
      <c r="A106" s="39">
        <v>3500</v>
      </c>
      <c r="B106" s="15"/>
      <c r="C106" s="76" t="s">
        <v>123</v>
      </c>
      <c r="D106" s="98">
        <f>SUM(D107:D121)</f>
        <v>22484</v>
      </c>
      <c r="E106" s="146">
        <f>SUM(E107:E121)</f>
        <v>43993.889999999992</v>
      </c>
      <c r="F106" s="162">
        <f t="shared" si="2"/>
        <v>-21509.889999999992</v>
      </c>
      <c r="G106" s="163">
        <f t="shared" si="3"/>
        <v>1.956675413627468</v>
      </c>
    </row>
    <row r="107" spans="1:7" x14ac:dyDescent="0.2">
      <c r="A107" s="49"/>
      <c r="B107" s="10"/>
      <c r="C107" s="77" t="s">
        <v>417</v>
      </c>
      <c r="D107" s="99">
        <v>1184</v>
      </c>
      <c r="E107" s="158">
        <v>1183.04</v>
      </c>
      <c r="F107" s="154">
        <f t="shared" si="2"/>
        <v>0.96000000000003638</v>
      </c>
      <c r="G107" s="156">
        <f t="shared" si="3"/>
        <v>0.9991891891891892</v>
      </c>
    </row>
    <row r="108" spans="1:7" x14ac:dyDescent="0.2">
      <c r="A108" s="49"/>
      <c r="B108" s="10"/>
      <c r="C108" s="77" t="s">
        <v>418</v>
      </c>
      <c r="D108" s="99">
        <v>3300</v>
      </c>
      <c r="E108" s="158">
        <v>1267.4000000000001</v>
      </c>
      <c r="F108" s="154">
        <f t="shared" si="2"/>
        <v>2032.6</v>
      </c>
      <c r="G108" s="156">
        <f t="shared" si="3"/>
        <v>0.3840606060606061</v>
      </c>
    </row>
    <row r="109" spans="1:7" x14ac:dyDescent="0.2">
      <c r="A109" s="49"/>
      <c r="B109" s="10"/>
      <c r="C109" s="77" t="s">
        <v>288</v>
      </c>
      <c r="D109" s="99">
        <v>3000</v>
      </c>
      <c r="E109" s="158">
        <v>893.55</v>
      </c>
      <c r="F109" s="154">
        <f t="shared" si="2"/>
        <v>2106.4499999999998</v>
      </c>
      <c r="G109" s="156">
        <f t="shared" si="3"/>
        <v>0.29785</v>
      </c>
    </row>
    <row r="110" spans="1:7" x14ac:dyDescent="0.2">
      <c r="A110" s="49"/>
      <c r="B110" s="10"/>
      <c r="C110" s="77" t="s">
        <v>437</v>
      </c>
      <c r="D110" s="99">
        <v>10000</v>
      </c>
      <c r="E110" s="158">
        <v>10000</v>
      </c>
      <c r="F110" s="154">
        <f t="shared" si="2"/>
        <v>0</v>
      </c>
      <c r="G110" s="156">
        <f t="shared" si="3"/>
        <v>1</v>
      </c>
    </row>
    <row r="111" spans="1:7" x14ac:dyDescent="0.2">
      <c r="A111" s="49"/>
      <c r="B111" s="10"/>
      <c r="C111" s="77" t="s">
        <v>436</v>
      </c>
      <c r="D111" s="99">
        <v>5000</v>
      </c>
      <c r="E111" s="158">
        <v>5000</v>
      </c>
      <c r="F111" s="154">
        <f t="shared" si="2"/>
        <v>0</v>
      </c>
      <c r="G111" s="156">
        <f t="shared" si="3"/>
        <v>1</v>
      </c>
    </row>
    <row r="112" spans="1:7" x14ac:dyDescent="0.2">
      <c r="A112" s="49"/>
      <c r="B112" s="10"/>
      <c r="C112" s="77" t="s">
        <v>428</v>
      </c>
      <c r="D112" s="99">
        <v>0</v>
      </c>
      <c r="E112" s="158">
        <v>0</v>
      </c>
      <c r="F112" s="154">
        <f t="shared" si="2"/>
        <v>0</v>
      </c>
      <c r="G112" s="156"/>
    </row>
    <row r="113" spans="1:7" x14ac:dyDescent="0.2">
      <c r="A113" s="49"/>
      <c r="B113" s="10"/>
      <c r="C113" s="77" t="s">
        <v>429</v>
      </c>
      <c r="D113" s="99">
        <v>0</v>
      </c>
      <c r="E113" s="158">
        <v>0</v>
      </c>
      <c r="F113" s="154">
        <f t="shared" si="2"/>
        <v>0</v>
      </c>
      <c r="G113" s="156"/>
    </row>
    <row r="114" spans="1:7" x14ac:dyDescent="0.2">
      <c r="A114" s="49"/>
      <c r="B114" s="10"/>
      <c r="C114" s="77" t="s">
        <v>311</v>
      </c>
      <c r="D114" s="99">
        <v>0</v>
      </c>
      <c r="E114" s="158">
        <v>13913.55</v>
      </c>
      <c r="F114" s="154">
        <f t="shared" si="2"/>
        <v>-13913.55</v>
      </c>
      <c r="G114" s="156"/>
    </row>
    <row r="115" spans="1:7" x14ac:dyDescent="0.2">
      <c r="A115" s="49"/>
      <c r="B115" s="10"/>
      <c r="C115" s="77" t="s">
        <v>430</v>
      </c>
      <c r="D115" s="99">
        <v>0</v>
      </c>
      <c r="E115" s="158">
        <v>1300</v>
      </c>
      <c r="F115" s="154">
        <f t="shared" si="2"/>
        <v>-1300</v>
      </c>
      <c r="G115" s="156"/>
    </row>
    <row r="116" spans="1:7" x14ac:dyDescent="0.2">
      <c r="A116" s="49"/>
      <c r="B116" s="10"/>
      <c r="C116" s="77" t="s">
        <v>431</v>
      </c>
      <c r="D116" s="99">
        <v>0</v>
      </c>
      <c r="E116" s="158">
        <v>2000</v>
      </c>
      <c r="F116" s="154">
        <f t="shared" si="2"/>
        <v>-2000</v>
      </c>
      <c r="G116" s="156"/>
    </row>
    <row r="117" spans="1:7" x14ac:dyDescent="0.2">
      <c r="A117" s="49"/>
      <c r="B117" s="10"/>
      <c r="C117" s="77" t="s">
        <v>432</v>
      </c>
      <c r="D117" s="99">
        <v>0</v>
      </c>
      <c r="E117" s="158">
        <v>4065</v>
      </c>
      <c r="F117" s="154">
        <f t="shared" si="2"/>
        <v>-4065</v>
      </c>
      <c r="G117" s="156"/>
    </row>
    <row r="118" spans="1:7" x14ac:dyDescent="0.2">
      <c r="A118" s="49"/>
      <c r="B118" s="10"/>
      <c r="C118" s="77" t="s">
        <v>337</v>
      </c>
      <c r="D118" s="99">
        <v>0</v>
      </c>
      <c r="E118" s="158">
        <v>260</v>
      </c>
      <c r="F118" s="154">
        <f t="shared" si="2"/>
        <v>-260</v>
      </c>
      <c r="G118" s="156"/>
    </row>
    <row r="119" spans="1:7" x14ac:dyDescent="0.2">
      <c r="A119" s="49"/>
      <c r="B119" s="10"/>
      <c r="C119" s="77" t="s">
        <v>433</v>
      </c>
      <c r="D119" s="99">
        <v>0</v>
      </c>
      <c r="E119" s="158">
        <v>3637.9</v>
      </c>
      <c r="F119" s="154">
        <f t="shared" si="2"/>
        <v>-3637.9</v>
      </c>
      <c r="G119" s="156"/>
    </row>
    <row r="120" spans="1:7" x14ac:dyDescent="0.2">
      <c r="A120" s="49"/>
      <c r="B120" s="10"/>
      <c r="C120" s="77" t="s">
        <v>434</v>
      </c>
      <c r="D120" s="99">
        <v>0</v>
      </c>
      <c r="E120" s="158">
        <v>223.45</v>
      </c>
      <c r="F120" s="154">
        <f t="shared" si="2"/>
        <v>-223.45</v>
      </c>
      <c r="G120" s="156"/>
    </row>
    <row r="121" spans="1:7" ht="13.5" thickBot="1" x14ac:dyDescent="0.25">
      <c r="A121" s="49"/>
      <c r="B121" s="10"/>
      <c r="C121" s="77" t="s">
        <v>435</v>
      </c>
      <c r="D121" s="99">
        <v>0</v>
      </c>
      <c r="E121" s="158">
        <v>250</v>
      </c>
      <c r="F121" s="154">
        <f t="shared" si="2"/>
        <v>-250</v>
      </c>
      <c r="G121" s="156"/>
    </row>
    <row r="122" spans="1:7" ht="13.5" thickBot="1" x14ac:dyDescent="0.25">
      <c r="A122" s="47" t="s">
        <v>124</v>
      </c>
      <c r="B122" s="7" t="s">
        <v>125</v>
      </c>
      <c r="C122" s="67"/>
      <c r="D122" s="96">
        <f>SUM(D123:D125)</f>
        <v>49000</v>
      </c>
      <c r="E122" s="141">
        <f>SUM(E123:E125)</f>
        <v>11897</v>
      </c>
      <c r="F122" s="160">
        <f t="shared" si="2"/>
        <v>37103</v>
      </c>
      <c r="G122" s="161">
        <f t="shared" si="3"/>
        <v>0.24279591836734693</v>
      </c>
    </row>
    <row r="123" spans="1:7" x14ac:dyDescent="0.2">
      <c r="A123" s="48" t="s">
        <v>264</v>
      </c>
      <c r="B123" s="9"/>
      <c r="C123" s="78" t="s">
        <v>272</v>
      </c>
      <c r="D123" s="103">
        <v>40000</v>
      </c>
      <c r="E123" s="158">
        <v>6661</v>
      </c>
      <c r="F123" s="154">
        <f t="shared" si="2"/>
        <v>33339</v>
      </c>
      <c r="G123" s="156">
        <f t="shared" si="3"/>
        <v>0.16652500000000001</v>
      </c>
    </row>
    <row r="124" spans="1:7" x14ac:dyDescent="0.2">
      <c r="A124" s="49">
        <v>38252.382539999999</v>
      </c>
      <c r="B124" s="10"/>
      <c r="C124" s="68" t="s">
        <v>273</v>
      </c>
      <c r="D124" s="104">
        <v>9000</v>
      </c>
      <c r="E124" s="158">
        <v>2240</v>
      </c>
      <c r="F124" s="154">
        <f t="shared" si="2"/>
        <v>6760</v>
      </c>
      <c r="G124" s="156">
        <f t="shared" si="3"/>
        <v>0.24888888888888888</v>
      </c>
    </row>
    <row r="125" spans="1:7" x14ac:dyDescent="0.2">
      <c r="A125" s="49" t="s">
        <v>446</v>
      </c>
      <c r="B125" s="10"/>
      <c r="C125" s="139" t="s">
        <v>447</v>
      </c>
      <c r="D125" s="104">
        <f>SUM(D126)</f>
        <v>0</v>
      </c>
      <c r="E125" s="151">
        <f>SUM(E126)</f>
        <v>2996</v>
      </c>
      <c r="F125" s="154">
        <f t="shared" si="2"/>
        <v>-2996</v>
      </c>
      <c r="G125" s="156"/>
    </row>
    <row r="126" spans="1:7" ht="13.5" thickBot="1" x14ac:dyDescent="0.25">
      <c r="A126" s="50">
        <v>3888</v>
      </c>
      <c r="B126" s="11"/>
      <c r="C126" s="140" t="s">
        <v>448</v>
      </c>
      <c r="D126" s="104">
        <v>0</v>
      </c>
      <c r="E126" s="158">
        <v>2996</v>
      </c>
      <c r="F126" s="154">
        <f t="shared" si="2"/>
        <v>-2996</v>
      </c>
      <c r="G126" s="156"/>
    </row>
    <row r="127" spans="1:7" ht="13.5" thickBot="1" x14ac:dyDescent="0.25">
      <c r="A127" s="208"/>
      <c r="B127" s="209" t="s">
        <v>126</v>
      </c>
      <c r="C127" s="215"/>
      <c r="D127" s="216">
        <f>D128+D132</f>
        <v>6827158</v>
      </c>
      <c r="E127" s="217">
        <f>E128+E132</f>
        <v>1716690.6500000001</v>
      </c>
      <c r="F127" s="213">
        <f t="shared" si="2"/>
        <v>5110467.3499999996</v>
      </c>
      <c r="G127" s="214">
        <f t="shared" si="3"/>
        <v>0.25145025939051069</v>
      </c>
    </row>
    <row r="128" spans="1:7" ht="13.5" thickBot="1" x14ac:dyDescent="0.25">
      <c r="A128" s="55" t="s">
        <v>127</v>
      </c>
      <c r="B128" s="12" t="s">
        <v>128</v>
      </c>
      <c r="C128" s="75"/>
      <c r="D128" s="100">
        <f>D129+D130+D131</f>
        <v>447521</v>
      </c>
      <c r="E128" s="164">
        <f>E129+E130+E131</f>
        <v>109190.01000000001</v>
      </c>
      <c r="F128" s="160">
        <f t="shared" si="2"/>
        <v>338330.99</v>
      </c>
      <c r="G128" s="161">
        <f t="shared" si="3"/>
        <v>0.24398857260329684</v>
      </c>
    </row>
    <row r="129" spans="1:11" x14ac:dyDescent="0.2">
      <c r="A129" s="49">
        <v>413</v>
      </c>
      <c r="B129" s="10"/>
      <c r="C129" s="79" t="s">
        <v>129</v>
      </c>
      <c r="D129" s="99">
        <f>D207+D265+D746+D879+D941+D950+D979+D994+D1009+D1023+D1032</f>
        <v>290904</v>
      </c>
      <c r="E129" s="188">
        <f>E207+E265+E746+E879+E941+E950+E979+E994+E1009+E1023+E1032</f>
        <v>74827.450000000012</v>
      </c>
      <c r="F129" s="154">
        <f t="shared" si="2"/>
        <v>216076.55</v>
      </c>
      <c r="G129" s="156">
        <f t="shared" si="3"/>
        <v>0.25722386079256393</v>
      </c>
    </row>
    <row r="130" spans="1:11" x14ac:dyDescent="0.2">
      <c r="A130" s="49">
        <v>4500</v>
      </c>
      <c r="B130" s="10"/>
      <c r="C130" s="80" t="s">
        <v>130</v>
      </c>
      <c r="D130" s="99">
        <f>D236+D381+D408+D458</f>
        <v>133215</v>
      </c>
      <c r="E130" s="188">
        <f>E236+E381+E408+E458</f>
        <v>29649.25</v>
      </c>
      <c r="F130" s="154">
        <f t="shared" si="2"/>
        <v>103565.75</v>
      </c>
      <c r="G130" s="156">
        <f t="shared" si="3"/>
        <v>0.2225669031265248</v>
      </c>
    </row>
    <row r="131" spans="1:11" ht="13.5" thickBot="1" x14ac:dyDescent="0.25">
      <c r="A131" s="56">
        <v>452</v>
      </c>
      <c r="B131" s="13"/>
      <c r="C131" s="81" t="s">
        <v>131</v>
      </c>
      <c r="D131" s="97">
        <f>D239+D268+D325+D433+D848</f>
        <v>23402</v>
      </c>
      <c r="E131" s="189">
        <f>E239+E268+E325+E433+E848</f>
        <v>4713.3099999999995</v>
      </c>
      <c r="F131" s="154">
        <f t="shared" si="2"/>
        <v>18688.690000000002</v>
      </c>
      <c r="G131" s="156">
        <f t="shared" si="3"/>
        <v>0.20140629006067856</v>
      </c>
    </row>
    <row r="132" spans="1:11" ht="13.5" thickBot="1" x14ac:dyDescent="0.25">
      <c r="A132" s="57"/>
      <c r="B132" s="7" t="s">
        <v>132</v>
      </c>
      <c r="C132" s="67"/>
      <c r="D132" s="96">
        <f>D133+D134+D135</f>
        <v>6379637</v>
      </c>
      <c r="E132" s="165">
        <f>E133+E134+E135</f>
        <v>1607500.6400000001</v>
      </c>
      <c r="F132" s="160">
        <f t="shared" si="2"/>
        <v>4772136.3599999994</v>
      </c>
      <c r="G132" s="161">
        <f t="shared" si="3"/>
        <v>0.25197368439614981</v>
      </c>
      <c r="K132" s="235"/>
    </row>
    <row r="133" spans="1:11" x14ac:dyDescent="0.2">
      <c r="A133" s="49">
        <v>50</v>
      </c>
      <c r="B133" s="10"/>
      <c r="C133" s="68" t="s">
        <v>19</v>
      </c>
      <c r="D133" s="105">
        <f>D194+D209+D244+D252+D269+D308+D330+D360+D389+D417+D434+D449+D488+D507+D535+D548+D560+D578+D598+D614+D626+D637+D658+D680+D703+D727+D735+D750+D773+D797+D802+D807+D812+D818+D849+D900+D912+D962+D981+D997+D1011+D1016+D1034</f>
        <v>3929272</v>
      </c>
      <c r="E133" s="190">
        <f>E194+E209+E244+E252+E269+E308+E330+E360+E389+E417+E434+E449+E488+E507+E535+E548+E560+E578+E598+E614+E626+E637+E658+E680+E703+E727+E735+E750+E773+E797+E802+E807+E812+E818+E849+E900+E912+E962+E981+E997+E1011+E1016+E1034</f>
        <v>923715.97</v>
      </c>
      <c r="F133" s="154">
        <f t="shared" ref="F133:F197" si="4">D133-E133</f>
        <v>3005556.0300000003</v>
      </c>
      <c r="G133" s="156">
        <f t="shared" ref="G133:G197" si="5">E133/D133</f>
        <v>0.23508577924867508</v>
      </c>
    </row>
    <row r="134" spans="1:11" x14ac:dyDescent="0.2">
      <c r="A134" s="49">
        <v>55</v>
      </c>
      <c r="B134" s="10"/>
      <c r="C134" s="68" t="s">
        <v>20</v>
      </c>
      <c r="D134" s="99">
        <f>D198+D215+D248+D255+D274+D282+D286+D291+D312+D317+D320+D326+D334+D353+D364+D372+D375+D393+D414+D421+D439+D454+D493+D512+D522+D540+D552+D564+D574+D582+D588+D602+D618+D631+D642+D662+D676+D685+D708+D731+D739+D743+D755+D778+D824+D844+D853+D870+D876+D881+D885+D889+D893+D897+D905+D916+D921+D924+D928+D943+D953+D959+D966+D985+D1003+D1020+D1025+D1028+D1038+D1041</f>
        <v>2435014</v>
      </c>
      <c r="E134" s="188">
        <f>E198+E215+E248+E255+E274+E282+E286+E291+E312+E317+E320+E326+E334+E353+E364+E372+E375+E393+E414+E421+E439+E454+E493+E512+E522+E540+E552+E564+E574+E582+E588+E602+E618+E631+E642+E662+E676+E685+E708+E731+E739+E743+E755+E778+E824+E844+E853+E870+E876+E881+E885+E889+E893+E897+E905+E916+E921+E924+E928+E943+E953+E959+E966+E985+E1003+E1020+E1025+E1028+E1038+E1041</f>
        <v>683527.00000000023</v>
      </c>
      <c r="F134" s="154">
        <f t="shared" si="4"/>
        <v>1751486.9999999998</v>
      </c>
      <c r="G134" s="156">
        <f t="shared" si="5"/>
        <v>0.28070762632165575</v>
      </c>
    </row>
    <row r="135" spans="1:11" ht="13.5" thickBot="1" x14ac:dyDescent="0.25">
      <c r="A135" s="50">
        <v>60</v>
      </c>
      <c r="B135" s="11"/>
      <c r="C135" s="82" t="s">
        <v>82</v>
      </c>
      <c r="D135" s="106">
        <f>D226+D233+D288+D343+D429+D837+D955</f>
        <v>15351</v>
      </c>
      <c r="E135" s="191">
        <f>E226+E233+E288+E343+E429+E837+E955</f>
        <v>257.67</v>
      </c>
      <c r="F135" s="154">
        <f t="shared" si="4"/>
        <v>15093.33</v>
      </c>
      <c r="G135" s="156">
        <f t="shared" si="5"/>
        <v>1.6785225718194255E-2</v>
      </c>
    </row>
    <row r="136" spans="1:11" ht="13.5" thickBot="1" x14ac:dyDescent="0.25">
      <c r="A136" s="218"/>
      <c r="B136" s="219" t="s">
        <v>133</v>
      </c>
      <c r="C136" s="220"/>
      <c r="D136" s="221">
        <f>D4-D127</f>
        <v>439034</v>
      </c>
      <c r="E136" s="213">
        <f>E4-E127</f>
        <v>186513.7899999998</v>
      </c>
      <c r="F136" s="213">
        <f t="shared" si="4"/>
        <v>252520.2100000002</v>
      </c>
      <c r="G136" s="214">
        <f t="shared" si="5"/>
        <v>0.42482766710550846</v>
      </c>
    </row>
    <row r="137" spans="1:11" ht="13.5" thickBot="1" x14ac:dyDescent="0.25">
      <c r="A137" s="218"/>
      <c r="B137" s="222" t="s">
        <v>134</v>
      </c>
      <c r="C137" s="223"/>
      <c r="D137" s="224">
        <f>D138+D140+D165+D174+D176+D178</f>
        <v>-1455612</v>
      </c>
      <c r="E137" s="225">
        <f>E138+E140+E165+E174+E176+E178</f>
        <v>632.19999999999982</v>
      </c>
      <c r="F137" s="213">
        <f t="shared" si="4"/>
        <v>-1456244.2</v>
      </c>
      <c r="G137" s="214">
        <f t="shared" si="5"/>
        <v>-4.3431903556717026E-4</v>
      </c>
    </row>
    <row r="138" spans="1:11" s="14" customFormat="1" x14ac:dyDescent="0.2">
      <c r="A138" s="39">
        <v>381</v>
      </c>
      <c r="B138" s="15"/>
      <c r="C138" s="69" t="s">
        <v>135</v>
      </c>
      <c r="D138" s="102">
        <f>SUM(D139:D139)</f>
        <v>10000</v>
      </c>
      <c r="E138" s="149">
        <f>SUM(E139:E139)</f>
        <v>0</v>
      </c>
      <c r="F138" s="162">
        <f t="shared" si="4"/>
        <v>10000</v>
      </c>
      <c r="G138" s="163">
        <f t="shared" si="5"/>
        <v>0</v>
      </c>
    </row>
    <row r="139" spans="1:11" x14ac:dyDescent="0.2">
      <c r="A139" s="49">
        <v>3811</v>
      </c>
      <c r="B139" s="10"/>
      <c r="C139" s="68" t="s">
        <v>234</v>
      </c>
      <c r="D139" s="97">
        <v>10000</v>
      </c>
      <c r="E139" s="158">
        <v>0</v>
      </c>
      <c r="F139" s="154">
        <f t="shared" si="4"/>
        <v>10000</v>
      </c>
      <c r="G139" s="156">
        <f t="shared" si="5"/>
        <v>0</v>
      </c>
    </row>
    <row r="140" spans="1:11" s="14" customFormat="1" x14ac:dyDescent="0.2">
      <c r="A140" s="39">
        <v>15</v>
      </c>
      <c r="B140" s="15"/>
      <c r="C140" s="69" t="s">
        <v>136</v>
      </c>
      <c r="D140" s="102">
        <f>SUM(D141+D161)</f>
        <v>-1960190</v>
      </c>
      <c r="E140" s="166">
        <f>SUM(E141+E161)</f>
        <v>-44576.5</v>
      </c>
      <c r="F140" s="162">
        <f t="shared" si="4"/>
        <v>-1915613.5</v>
      </c>
      <c r="G140" s="163">
        <f t="shared" si="5"/>
        <v>2.2740907769144829E-2</v>
      </c>
    </row>
    <row r="141" spans="1:11" s="14" customFormat="1" x14ac:dyDescent="0.2">
      <c r="A141" s="39"/>
      <c r="B141" s="15">
        <v>1551</v>
      </c>
      <c r="C141" s="83" t="s">
        <v>228</v>
      </c>
      <c r="D141" s="102">
        <f>SUM(D142:D160)</f>
        <v>-1856190</v>
      </c>
      <c r="E141" s="166">
        <f>SUM(E142:E160)</f>
        <v>-44576.5</v>
      </c>
      <c r="F141" s="162">
        <f t="shared" si="4"/>
        <v>-1811613.5</v>
      </c>
      <c r="G141" s="163">
        <f t="shared" si="5"/>
        <v>2.4015052338392084E-2</v>
      </c>
    </row>
    <row r="142" spans="1:11" s="14" customFormat="1" x14ac:dyDescent="0.2">
      <c r="A142" s="39"/>
      <c r="B142" s="15"/>
      <c r="C142" s="71" t="s">
        <v>328</v>
      </c>
      <c r="D142" s="107">
        <f>-D231</f>
        <v>-40000</v>
      </c>
      <c r="E142" s="167">
        <f>-E231</f>
        <v>0</v>
      </c>
      <c r="F142" s="154">
        <f t="shared" si="4"/>
        <v>-40000</v>
      </c>
      <c r="G142" s="156">
        <f t="shared" si="5"/>
        <v>0</v>
      </c>
    </row>
    <row r="143" spans="1:11" s="14" customFormat="1" ht="25.5" x14ac:dyDescent="0.2">
      <c r="A143" s="39"/>
      <c r="B143" s="10"/>
      <c r="C143" s="132" t="s">
        <v>362</v>
      </c>
      <c r="D143" s="107">
        <f t="shared" ref="D143:E145" si="6">-D303</f>
        <v>-255685</v>
      </c>
      <c r="E143" s="167">
        <f t="shared" si="6"/>
        <v>0</v>
      </c>
      <c r="F143" s="154">
        <f t="shared" si="4"/>
        <v>-255685</v>
      </c>
      <c r="G143" s="156">
        <f t="shared" si="5"/>
        <v>0</v>
      </c>
    </row>
    <row r="144" spans="1:11" s="14" customFormat="1" x14ac:dyDescent="0.2">
      <c r="A144" s="39"/>
      <c r="B144" s="10"/>
      <c r="C144" s="132" t="s">
        <v>363</v>
      </c>
      <c r="D144" s="107">
        <f t="shared" si="6"/>
        <v>-200000</v>
      </c>
      <c r="E144" s="167">
        <f t="shared" si="6"/>
        <v>0</v>
      </c>
      <c r="F144" s="154">
        <f t="shared" si="4"/>
        <v>-200000</v>
      </c>
      <c r="G144" s="156">
        <f t="shared" si="5"/>
        <v>0</v>
      </c>
    </row>
    <row r="145" spans="1:7" s="14" customFormat="1" ht="25.5" x14ac:dyDescent="0.2">
      <c r="A145" s="39"/>
      <c r="B145" s="10"/>
      <c r="C145" s="132" t="s">
        <v>364</v>
      </c>
      <c r="D145" s="107">
        <f t="shared" si="6"/>
        <v>-100000</v>
      </c>
      <c r="E145" s="167">
        <f t="shared" si="6"/>
        <v>0</v>
      </c>
      <c r="F145" s="154">
        <f t="shared" si="4"/>
        <v>-100000</v>
      </c>
      <c r="G145" s="156">
        <f t="shared" si="5"/>
        <v>0</v>
      </c>
    </row>
    <row r="146" spans="1:7" s="14" customFormat="1" ht="25.5" x14ac:dyDescent="0.2">
      <c r="A146" s="39"/>
      <c r="B146" s="10"/>
      <c r="C146" s="132" t="s">
        <v>366</v>
      </c>
      <c r="D146" s="107">
        <f>-D346</f>
        <v>-12807</v>
      </c>
      <c r="E146" s="167">
        <f>-E346</f>
        <v>-8834.5</v>
      </c>
      <c r="F146" s="154">
        <f t="shared" si="4"/>
        <v>-3972.5</v>
      </c>
      <c r="G146" s="156">
        <f t="shared" si="5"/>
        <v>0.68981806824392911</v>
      </c>
    </row>
    <row r="147" spans="1:7" s="14" customFormat="1" ht="38.25" x14ac:dyDescent="0.2">
      <c r="A147" s="39"/>
      <c r="B147" s="10"/>
      <c r="C147" s="86" t="s">
        <v>368</v>
      </c>
      <c r="D147" s="107">
        <f>-D356</f>
        <v>-7192</v>
      </c>
      <c r="E147" s="167">
        <f>-E356</f>
        <v>-7192</v>
      </c>
      <c r="F147" s="154">
        <f t="shared" si="4"/>
        <v>0</v>
      </c>
      <c r="G147" s="156">
        <f t="shared" si="5"/>
        <v>1</v>
      </c>
    </row>
    <row r="148" spans="1:7" s="14" customFormat="1" ht="25.5" x14ac:dyDescent="0.2">
      <c r="A148" s="39"/>
      <c r="B148" s="10"/>
      <c r="C148" s="30" t="s">
        <v>387</v>
      </c>
      <c r="D148" s="107">
        <f>-D384</f>
        <v>-44000</v>
      </c>
      <c r="E148" s="167">
        <f>-E384</f>
        <v>0</v>
      </c>
      <c r="F148" s="154">
        <f t="shared" si="4"/>
        <v>-44000</v>
      </c>
      <c r="G148" s="156">
        <f t="shared" si="5"/>
        <v>0</v>
      </c>
    </row>
    <row r="149" spans="1:7" s="14" customFormat="1" ht="25.5" x14ac:dyDescent="0.2">
      <c r="A149" s="39"/>
      <c r="B149" s="10"/>
      <c r="C149" s="85" t="s">
        <v>336</v>
      </c>
      <c r="D149" s="107">
        <f>-D403</f>
        <v>-122000</v>
      </c>
      <c r="E149" s="167">
        <f>-E403</f>
        <v>0</v>
      </c>
      <c r="F149" s="154">
        <f t="shared" si="4"/>
        <v>-122000</v>
      </c>
      <c r="G149" s="156">
        <f t="shared" si="5"/>
        <v>0</v>
      </c>
    </row>
    <row r="150" spans="1:7" s="14" customFormat="1" ht="25.5" x14ac:dyDescent="0.2">
      <c r="A150" s="39"/>
      <c r="B150" s="10"/>
      <c r="C150" s="85" t="s">
        <v>386</v>
      </c>
      <c r="D150" s="107">
        <f>-D585</f>
        <v>-20000</v>
      </c>
      <c r="E150" s="167">
        <f>-E585</f>
        <v>0</v>
      </c>
      <c r="F150" s="154">
        <f t="shared" si="4"/>
        <v>-20000</v>
      </c>
      <c r="G150" s="156">
        <f t="shared" si="5"/>
        <v>0</v>
      </c>
    </row>
    <row r="151" spans="1:7" s="14" customFormat="1" ht="25.5" x14ac:dyDescent="0.2">
      <c r="A151" s="39"/>
      <c r="B151" s="10"/>
      <c r="C151" s="85" t="s">
        <v>385</v>
      </c>
      <c r="D151" s="107">
        <f>-D612</f>
        <v>-100000</v>
      </c>
      <c r="E151" s="167">
        <f>-E612</f>
        <v>0</v>
      </c>
      <c r="F151" s="154">
        <f t="shared" si="4"/>
        <v>-100000</v>
      </c>
      <c r="G151" s="156">
        <f t="shared" si="5"/>
        <v>0</v>
      </c>
    </row>
    <row r="152" spans="1:7" s="14" customFormat="1" ht="25.5" x14ac:dyDescent="0.2">
      <c r="A152" s="39"/>
      <c r="B152" s="10"/>
      <c r="C152" s="85" t="s">
        <v>342</v>
      </c>
      <c r="D152" s="107">
        <f>-D656</f>
        <v>-7604</v>
      </c>
      <c r="E152" s="167">
        <f>-E656</f>
        <v>0</v>
      </c>
      <c r="F152" s="154">
        <f t="shared" si="4"/>
        <v>-7604</v>
      </c>
      <c r="G152" s="156">
        <f t="shared" si="5"/>
        <v>0</v>
      </c>
    </row>
    <row r="153" spans="1:7" s="14" customFormat="1" ht="25.5" x14ac:dyDescent="0.2">
      <c r="A153" s="39"/>
      <c r="B153" s="10"/>
      <c r="C153" s="85" t="s">
        <v>343</v>
      </c>
      <c r="D153" s="107">
        <f>-D701</f>
        <v>-6759</v>
      </c>
      <c r="E153" s="167">
        <f>-E701</f>
        <v>0</v>
      </c>
      <c r="F153" s="154">
        <f t="shared" si="4"/>
        <v>-6759</v>
      </c>
      <c r="G153" s="156">
        <f t="shared" si="5"/>
        <v>0</v>
      </c>
    </row>
    <row r="154" spans="1:7" s="14" customFormat="1" ht="25.5" x14ac:dyDescent="0.2">
      <c r="A154" s="39"/>
      <c r="B154" s="10"/>
      <c r="C154" s="85" t="s">
        <v>344</v>
      </c>
      <c r="D154" s="107">
        <f t="shared" ref="D154:E156" si="7">-D723</f>
        <v>-37650</v>
      </c>
      <c r="E154" s="167">
        <f t="shared" si="7"/>
        <v>0</v>
      </c>
      <c r="F154" s="154">
        <f t="shared" si="4"/>
        <v>-37650</v>
      </c>
      <c r="G154" s="156">
        <f t="shared" si="5"/>
        <v>0</v>
      </c>
    </row>
    <row r="155" spans="1:7" s="14" customFormat="1" ht="25.5" x14ac:dyDescent="0.2">
      <c r="A155" s="39"/>
      <c r="B155" s="10"/>
      <c r="C155" s="85" t="s">
        <v>345</v>
      </c>
      <c r="D155" s="107">
        <f t="shared" si="7"/>
        <v>-7429</v>
      </c>
      <c r="E155" s="167">
        <f t="shared" si="7"/>
        <v>0</v>
      </c>
      <c r="F155" s="154">
        <f t="shared" si="4"/>
        <v>-7429</v>
      </c>
      <c r="G155" s="156">
        <f t="shared" si="5"/>
        <v>0</v>
      </c>
    </row>
    <row r="156" spans="1:7" s="14" customFormat="1" ht="38.25" x14ac:dyDescent="0.2">
      <c r="A156" s="39"/>
      <c r="B156" s="10"/>
      <c r="C156" s="85" t="s">
        <v>393</v>
      </c>
      <c r="D156" s="107">
        <f t="shared" si="7"/>
        <v>-19000</v>
      </c>
      <c r="E156" s="167">
        <f t="shared" si="7"/>
        <v>-550</v>
      </c>
      <c r="F156" s="154">
        <f t="shared" si="4"/>
        <v>-18450</v>
      </c>
      <c r="G156" s="156">
        <f t="shared" si="5"/>
        <v>2.8947368421052631E-2</v>
      </c>
    </row>
    <row r="157" spans="1:7" s="14" customFormat="1" ht="25.5" x14ac:dyDescent="0.2">
      <c r="A157" s="39"/>
      <c r="B157" s="10"/>
      <c r="C157" s="85" t="s">
        <v>346</v>
      </c>
      <c r="D157" s="107">
        <f>-D771</f>
        <v>-6205</v>
      </c>
      <c r="E157" s="167">
        <f>-E771</f>
        <v>0</v>
      </c>
      <c r="F157" s="154">
        <f t="shared" si="4"/>
        <v>-6205</v>
      </c>
      <c r="G157" s="156">
        <f t="shared" si="5"/>
        <v>0</v>
      </c>
    </row>
    <row r="158" spans="1:7" s="14" customFormat="1" ht="25.5" x14ac:dyDescent="0.2">
      <c r="A158" s="39"/>
      <c r="B158" s="10"/>
      <c r="C158" s="86" t="s">
        <v>392</v>
      </c>
      <c r="D158" s="107">
        <f>-D841</f>
        <v>-837547</v>
      </c>
      <c r="E158" s="167">
        <f>-E841</f>
        <v>-28000</v>
      </c>
      <c r="F158" s="154">
        <f t="shared" si="4"/>
        <v>-809547</v>
      </c>
      <c r="G158" s="156">
        <f t="shared" si="5"/>
        <v>3.3430959695396202E-2</v>
      </c>
    </row>
    <row r="159" spans="1:7" s="14" customFormat="1" ht="38.25" x14ac:dyDescent="0.2">
      <c r="A159" s="39"/>
      <c r="B159" s="10"/>
      <c r="C159" s="86" t="s">
        <v>394</v>
      </c>
      <c r="D159" s="107">
        <f>-D842</f>
        <v>-3000</v>
      </c>
      <c r="E159" s="167">
        <f>-E842</f>
        <v>0</v>
      </c>
      <c r="F159" s="154">
        <f t="shared" si="4"/>
        <v>-3000</v>
      </c>
      <c r="G159" s="156">
        <f t="shared" si="5"/>
        <v>0</v>
      </c>
    </row>
    <row r="160" spans="1:7" s="14" customFormat="1" ht="25.5" x14ac:dyDescent="0.2">
      <c r="A160" s="39"/>
      <c r="B160" s="10"/>
      <c r="C160" s="85" t="s">
        <v>339</v>
      </c>
      <c r="D160" s="107">
        <f>-D866</f>
        <v>-29312</v>
      </c>
      <c r="E160" s="167">
        <f>-E866</f>
        <v>0</v>
      </c>
      <c r="F160" s="154">
        <f t="shared" si="4"/>
        <v>-29312</v>
      </c>
      <c r="G160" s="156">
        <f t="shared" si="5"/>
        <v>0</v>
      </c>
    </row>
    <row r="161" spans="1:7" s="14" customFormat="1" ht="25.5" x14ac:dyDescent="0.2">
      <c r="A161" s="39"/>
      <c r="B161" s="15">
        <v>1554</v>
      </c>
      <c r="C161" s="70" t="s">
        <v>317</v>
      </c>
      <c r="D161" s="108">
        <f>SUM(D162:D164)</f>
        <v>-104000</v>
      </c>
      <c r="E161" s="168">
        <f>SUM(E162:E164)</f>
        <v>0</v>
      </c>
      <c r="F161" s="162">
        <f t="shared" si="4"/>
        <v>-104000</v>
      </c>
      <c r="G161" s="163">
        <f t="shared" si="5"/>
        <v>0</v>
      </c>
    </row>
    <row r="162" spans="1:7" s="14" customFormat="1" ht="25.5" x14ac:dyDescent="0.2">
      <c r="A162" s="39"/>
      <c r="B162" s="30"/>
      <c r="C162" s="85" t="s">
        <v>351</v>
      </c>
      <c r="D162" s="107">
        <f>-D405</f>
        <v>-54000</v>
      </c>
      <c r="E162" s="167">
        <f>-E405</f>
        <v>0</v>
      </c>
      <c r="F162" s="154">
        <f t="shared" si="4"/>
        <v>-54000</v>
      </c>
      <c r="G162" s="156">
        <f t="shared" si="5"/>
        <v>0</v>
      </c>
    </row>
    <row r="163" spans="1:7" s="14" customFormat="1" ht="25.5" x14ac:dyDescent="0.2">
      <c r="A163" s="39"/>
      <c r="B163" s="10"/>
      <c r="C163" s="85" t="s">
        <v>391</v>
      </c>
      <c r="D163" s="107">
        <f>-D794</f>
        <v>-10000</v>
      </c>
      <c r="E163" s="167">
        <f>-E794</f>
        <v>0</v>
      </c>
      <c r="F163" s="154">
        <f t="shared" si="4"/>
        <v>-10000</v>
      </c>
      <c r="G163" s="156">
        <f t="shared" si="5"/>
        <v>0</v>
      </c>
    </row>
    <row r="164" spans="1:7" s="14" customFormat="1" ht="25.5" x14ac:dyDescent="0.2">
      <c r="A164" s="39"/>
      <c r="B164" s="10"/>
      <c r="C164" s="85" t="s">
        <v>405</v>
      </c>
      <c r="D164" s="107">
        <f>-D977</f>
        <v>-40000</v>
      </c>
      <c r="E164" s="167">
        <f>-E977</f>
        <v>0</v>
      </c>
      <c r="F164" s="154">
        <f t="shared" si="4"/>
        <v>-40000</v>
      </c>
      <c r="G164" s="156">
        <f t="shared" si="5"/>
        <v>0</v>
      </c>
    </row>
    <row r="165" spans="1:7" s="14" customFormat="1" x14ac:dyDescent="0.2">
      <c r="A165" s="39">
        <v>3502</v>
      </c>
      <c r="B165" s="15"/>
      <c r="C165" s="83" t="s">
        <v>137</v>
      </c>
      <c r="D165" s="109">
        <f>SUM(D166:D173)</f>
        <v>538184</v>
      </c>
      <c r="E165" s="152">
        <f>SUM(E166:E173)</f>
        <v>55310</v>
      </c>
      <c r="F165" s="162">
        <f t="shared" si="4"/>
        <v>482874</v>
      </c>
      <c r="G165" s="163">
        <f t="shared" si="5"/>
        <v>0.10277154281806966</v>
      </c>
    </row>
    <row r="166" spans="1:7" s="14" customFormat="1" ht="25.5" x14ac:dyDescent="0.2">
      <c r="A166" s="39"/>
      <c r="B166" s="15"/>
      <c r="C166" s="132" t="s">
        <v>438</v>
      </c>
      <c r="D166" s="138">
        <v>232377</v>
      </c>
      <c r="E166" s="158">
        <v>46475.5</v>
      </c>
      <c r="F166" s="154">
        <f t="shared" si="4"/>
        <v>185901.5</v>
      </c>
      <c r="G166" s="156">
        <f t="shared" si="5"/>
        <v>0.20000043033518808</v>
      </c>
    </row>
    <row r="167" spans="1:7" s="14" customFormat="1" ht="25.5" x14ac:dyDescent="0.2">
      <c r="A167" s="39"/>
      <c r="B167" s="15"/>
      <c r="C167" s="132" t="s">
        <v>439</v>
      </c>
      <c r="D167" s="138">
        <v>90000</v>
      </c>
      <c r="E167" s="158">
        <v>0</v>
      </c>
      <c r="F167" s="154">
        <f t="shared" si="4"/>
        <v>90000</v>
      </c>
      <c r="G167" s="156">
        <f t="shared" si="5"/>
        <v>0</v>
      </c>
    </row>
    <row r="168" spans="1:7" s="14" customFormat="1" ht="25.5" x14ac:dyDescent="0.2">
      <c r="A168" s="39"/>
      <c r="B168" s="15"/>
      <c r="C168" s="132" t="s">
        <v>440</v>
      </c>
      <c r="D168" s="138">
        <v>12807</v>
      </c>
      <c r="E168" s="158">
        <v>8834.5</v>
      </c>
      <c r="F168" s="154">
        <f t="shared" si="4"/>
        <v>3972.5</v>
      </c>
      <c r="G168" s="156">
        <f t="shared" si="5"/>
        <v>0.68981806824392911</v>
      </c>
    </row>
    <row r="169" spans="1:7" s="14" customFormat="1" ht="25.5" x14ac:dyDescent="0.2">
      <c r="A169" s="39"/>
      <c r="B169" s="15"/>
      <c r="C169" s="30" t="s">
        <v>441</v>
      </c>
      <c r="D169" s="138">
        <v>34000</v>
      </c>
      <c r="E169" s="158">
        <v>0</v>
      </c>
      <c r="F169" s="154">
        <f t="shared" si="4"/>
        <v>34000</v>
      </c>
      <c r="G169" s="156">
        <f t="shared" si="5"/>
        <v>0</v>
      </c>
    </row>
    <row r="170" spans="1:7" s="14" customFormat="1" ht="25.5" x14ac:dyDescent="0.2">
      <c r="A170" s="39"/>
      <c r="B170" s="15"/>
      <c r="C170" s="85" t="s">
        <v>442</v>
      </c>
      <c r="D170" s="138">
        <v>27000</v>
      </c>
      <c r="E170" s="158">
        <v>0</v>
      </c>
      <c r="F170" s="154">
        <f t="shared" si="4"/>
        <v>27000</v>
      </c>
      <c r="G170" s="156">
        <f t="shared" si="5"/>
        <v>0</v>
      </c>
    </row>
    <row r="171" spans="1:7" s="14" customFormat="1" ht="25.5" x14ac:dyDescent="0.2">
      <c r="A171" s="39"/>
      <c r="B171" s="15"/>
      <c r="C171" s="85" t="s">
        <v>443</v>
      </c>
      <c r="D171" s="138">
        <v>90000</v>
      </c>
      <c r="E171" s="158">
        <v>0</v>
      </c>
      <c r="F171" s="154">
        <f t="shared" si="4"/>
        <v>90000</v>
      </c>
      <c r="G171" s="156">
        <f t="shared" si="5"/>
        <v>0</v>
      </c>
    </row>
    <row r="172" spans="1:7" s="14" customFormat="1" ht="25.5" x14ac:dyDescent="0.2">
      <c r="A172" s="39"/>
      <c r="B172" s="15"/>
      <c r="C172" s="85" t="s">
        <v>444</v>
      </c>
      <c r="D172" s="138">
        <v>32000</v>
      </c>
      <c r="E172" s="158">
        <v>0</v>
      </c>
      <c r="F172" s="154">
        <f t="shared" si="4"/>
        <v>32000</v>
      </c>
      <c r="G172" s="156">
        <f t="shared" si="5"/>
        <v>0</v>
      </c>
    </row>
    <row r="173" spans="1:7" s="14" customFormat="1" ht="25.5" x14ac:dyDescent="0.2">
      <c r="A173" s="39"/>
      <c r="B173" s="15"/>
      <c r="C173" s="85" t="s">
        <v>445</v>
      </c>
      <c r="D173" s="138">
        <v>20000</v>
      </c>
      <c r="E173" s="158">
        <v>0</v>
      </c>
      <c r="F173" s="154">
        <f t="shared" si="4"/>
        <v>20000</v>
      </c>
      <c r="G173" s="156">
        <f t="shared" si="5"/>
        <v>0</v>
      </c>
    </row>
    <row r="174" spans="1:7" s="14" customFormat="1" x14ac:dyDescent="0.2">
      <c r="A174" s="39">
        <v>4502</v>
      </c>
      <c r="B174" s="15"/>
      <c r="C174" s="83" t="s">
        <v>138</v>
      </c>
      <c r="D174" s="102">
        <f>SUM(D175:D175)</f>
        <v>-23608</v>
      </c>
      <c r="E174" s="166">
        <f>SUM(E175:E175)</f>
        <v>-5838.51</v>
      </c>
      <c r="F174" s="162">
        <f t="shared" si="4"/>
        <v>-17769.489999999998</v>
      </c>
      <c r="G174" s="163">
        <f t="shared" si="5"/>
        <v>0.24731065740426975</v>
      </c>
    </row>
    <row r="175" spans="1:7" x14ac:dyDescent="0.2">
      <c r="A175" s="49"/>
      <c r="B175" s="10">
        <v>4502</v>
      </c>
      <c r="C175" s="30" t="s">
        <v>335</v>
      </c>
      <c r="D175" s="107">
        <f>-D351</f>
        <v>-23608</v>
      </c>
      <c r="E175" s="167">
        <f>-E351</f>
        <v>-5838.51</v>
      </c>
      <c r="F175" s="154">
        <f t="shared" si="4"/>
        <v>-17769.489999999998</v>
      </c>
      <c r="G175" s="156">
        <f t="shared" si="5"/>
        <v>0.24731065740426975</v>
      </c>
    </row>
    <row r="176" spans="1:7" s="14" customFormat="1" x14ac:dyDescent="0.2">
      <c r="A176" s="40">
        <v>655</v>
      </c>
      <c r="B176" s="37"/>
      <c r="C176" s="83" t="s">
        <v>139</v>
      </c>
      <c r="D176" s="110">
        <f>SUM(D177)</f>
        <v>20</v>
      </c>
      <c r="E176" s="153">
        <f>SUM(E177)</f>
        <v>7.66</v>
      </c>
      <c r="F176" s="162">
        <f t="shared" si="4"/>
        <v>12.34</v>
      </c>
      <c r="G176" s="163">
        <f t="shared" si="5"/>
        <v>0.38300000000000001</v>
      </c>
    </row>
    <row r="177" spans="1:7" s="14" customFormat="1" x14ac:dyDescent="0.2">
      <c r="A177" s="40"/>
      <c r="B177" s="41">
        <v>6551</v>
      </c>
      <c r="C177" s="73" t="s">
        <v>18</v>
      </c>
      <c r="D177" s="111">
        <v>20</v>
      </c>
      <c r="E177" s="158">
        <v>7.66</v>
      </c>
      <c r="F177" s="154">
        <f t="shared" si="4"/>
        <v>12.34</v>
      </c>
      <c r="G177" s="156">
        <f t="shared" si="5"/>
        <v>0.38300000000000001</v>
      </c>
    </row>
    <row r="178" spans="1:7" s="14" customFormat="1" x14ac:dyDescent="0.2">
      <c r="A178" s="39">
        <v>650</v>
      </c>
      <c r="B178" s="15"/>
      <c r="C178" s="83" t="s">
        <v>140</v>
      </c>
      <c r="D178" s="102">
        <f>SUM(D179:D180)</f>
        <v>-20018</v>
      </c>
      <c r="E178" s="166">
        <f>SUM(E179:E180)</f>
        <v>-4270.45</v>
      </c>
      <c r="F178" s="162">
        <f t="shared" si="4"/>
        <v>-15747.55</v>
      </c>
      <c r="G178" s="163">
        <f t="shared" si="5"/>
        <v>0.21333050254770705</v>
      </c>
    </row>
    <row r="179" spans="1:7" s="14" customFormat="1" ht="25.5" x14ac:dyDescent="0.2">
      <c r="A179" s="39"/>
      <c r="B179" s="33" t="s">
        <v>46</v>
      </c>
      <c r="C179" s="86" t="s">
        <v>89</v>
      </c>
      <c r="D179" s="107">
        <f>-D261</f>
        <v>-18600</v>
      </c>
      <c r="E179" s="167">
        <f>-E261</f>
        <v>-3900.69</v>
      </c>
      <c r="F179" s="154">
        <f t="shared" si="4"/>
        <v>-14699.31</v>
      </c>
      <c r="G179" s="156">
        <f t="shared" si="5"/>
        <v>0.20971451612903227</v>
      </c>
    </row>
    <row r="180" spans="1:7" s="14" customFormat="1" ht="13.5" thickBot="1" x14ac:dyDescent="0.25">
      <c r="A180" s="38"/>
      <c r="B180" s="29">
        <v>6502</v>
      </c>
      <c r="C180" s="30" t="s">
        <v>101</v>
      </c>
      <c r="D180" s="107">
        <f>-D262</f>
        <v>-1418</v>
      </c>
      <c r="E180" s="167">
        <f>-E262</f>
        <v>-369.76</v>
      </c>
      <c r="F180" s="154">
        <f t="shared" si="4"/>
        <v>-1048.24</v>
      </c>
      <c r="G180" s="156">
        <f t="shared" si="5"/>
        <v>0.26076163610719322</v>
      </c>
    </row>
    <row r="181" spans="1:7" s="25" customFormat="1" ht="13.5" thickBot="1" x14ac:dyDescent="0.25">
      <c r="A181" s="208"/>
      <c r="B181" s="209" t="s">
        <v>141</v>
      </c>
      <c r="C181" s="226"/>
      <c r="D181" s="224">
        <f>D136+D137</f>
        <v>-1016578</v>
      </c>
      <c r="E181" s="213">
        <f>E136+E137</f>
        <v>187145.98999999982</v>
      </c>
      <c r="F181" s="213">
        <f t="shared" si="4"/>
        <v>-1203723.9899999998</v>
      </c>
      <c r="G181" s="214">
        <f t="shared" si="5"/>
        <v>-0.18409407836880182</v>
      </c>
    </row>
    <row r="182" spans="1:7" ht="13.5" thickBot="1" x14ac:dyDescent="0.25">
      <c r="A182" s="208"/>
      <c r="B182" s="222" t="s">
        <v>142</v>
      </c>
      <c r="C182" s="223"/>
      <c r="D182" s="224">
        <f>D183+D185</f>
        <v>709624</v>
      </c>
      <c r="E182" s="213">
        <f>E183+E185</f>
        <v>-156262.57999999999</v>
      </c>
      <c r="F182" s="225">
        <f t="shared" si="4"/>
        <v>865886.58</v>
      </c>
      <c r="G182" s="227">
        <f t="shared" si="5"/>
        <v>-0.22020475632165765</v>
      </c>
    </row>
    <row r="183" spans="1:7" x14ac:dyDescent="0.2">
      <c r="A183" s="40">
        <v>2585</v>
      </c>
      <c r="B183" s="37"/>
      <c r="C183" s="76" t="s">
        <v>265</v>
      </c>
      <c r="D183" s="112">
        <f>SUM(D184)</f>
        <v>1280650</v>
      </c>
      <c r="E183" s="162">
        <f>SUM(E184)</f>
        <v>0</v>
      </c>
      <c r="F183" s="162">
        <f t="shared" si="4"/>
        <v>1280650</v>
      </c>
      <c r="G183" s="163">
        <f t="shared" si="5"/>
        <v>0</v>
      </c>
    </row>
    <row r="184" spans="1:7" x14ac:dyDescent="0.2">
      <c r="A184" s="58"/>
      <c r="B184" s="42">
        <v>25852</v>
      </c>
      <c r="C184" s="77" t="s">
        <v>267</v>
      </c>
      <c r="D184" s="113">
        <v>1280650</v>
      </c>
      <c r="E184" s="158">
        <v>0</v>
      </c>
      <c r="F184" s="154">
        <f t="shared" si="4"/>
        <v>1280650</v>
      </c>
      <c r="G184" s="156">
        <f t="shared" si="5"/>
        <v>0</v>
      </c>
    </row>
    <row r="185" spans="1:7" s="14" customFormat="1" x14ac:dyDescent="0.2">
      <c r="A185" s="44" t="s">
        <v>266</v>
      </c>
      <c r="B185" s="43"/>
      <c r="C185" s="15" t="s">
        <v>143</v>
      </c>
      <c r="D185" s="110">
        <f>SUM(D186:D187)</f>
        <v>-571026</v>
      </c>
      <c r="E185" s="183">
        <f>SUM(E186:E187)</f>
        <v>-156262.57999999999</v>
      </c>
      <c r="F185" s="162">
        <f t="shared" si="4"/>
        <v>-414763.42000000004</v>
      </c>
      <c r="G185" s="163">
        <f t="shared" si="5"/>
        <v>0.27365230304749694</v>
      </c>
    </row>
    <row r="186" spans="1:7" x14ac:dyDescent="0.2">
      <c r="A186" s="44"/>
      <c r="B186" s="45" t="s">
        <v>268</v>
      </c>
      <c r="C186" s="73" t="s">
        <v>83</v>
      </c>
      <c r="D186" s="111">
        <v>-568295</v>
      </c>
      <c r="E186" s="158">
        <v>-155595</v>
      </c>
      <c r="F186" s="154">
        <f t="shared" si="4"/>
        <v>-412700</v>
      </c>
      <c r="G186" s="156">
        <f t="shared" si="5"/>
        <v>0.273792660502028</v>
      </c>
    </row>
    <row r="187" spans="1:7" ht="13.5" thickBot="1" x14ac:dyDescent="0.25">
      <c r="A187" s="46"/>
      <c r="B187" s="45" t="s">
        <v>269</v>
      </c>
      <c r="C187" s="73" t="s">
        <v>98</v>
      </c>
      <c r="D187" s="111">
        <v>-2731</v>
      </c>
      <c r="E187" s="158">
        <v>-667.58</v>
      </c>
      <c r="F187" s="154">
        <f t="shared" si="4"/>
        <v>-2063.42</v>
      </c>
      <c r="G187" s="156">
        <f t="shared" si="5"/>
        <v>0.24444525814719884</v>
      </c>
    </row>
    <row r="188" spans="1:7" ht="13.5" thickBot="1" x14ac:dyDescent="0.25">
      <c r="A188" s="228">
        <v>100</v>
      </c>
      <c r="B188" s="209" t="s">
        <v>144</v>
      </c>
      <c r="C188" s="226"/>
      <c r="D188" s="224">
        <v>-306953.74</v>
      </c>
      <c r="E188" s="213">
        <f>SUM(E181+E182)</f>
        <v>30883.409999999829</v>
      </c>
      <c r="F188" s="213">
        <f>D188-E188+F189</f>
        <v>-364701.14999999979</v>
      </c>
      <c r="G188" s="214">
        <f t="shared" si="5"/>
        <v>-0.10061258742115288</v>
      </c>
    </row>
    <row r="189" spans="1:7" ht="13.5" thickBot="1" x14ac:dyDescent="0.25">
      <c r="A189" s="228"/>
      <c r="B189" s="209" t="s">
        <v>406</v>
      </c>
      <c r="C189" s="226"/>
      <c r="D189" s="224">
        <v>-26864</v>
      </c>
      <c r="E189" s="213">
        <v>0</v>
      </c>
      <c r="F189" s="213">
        <f t="shared" si="4"/>
        <v>-26864</v>
      </c>
      <c r="G189" s="214">
        <f t="shared" si="5"/>
        <v>0</v>
      </c>
    </row>
    <row r="190" spans="1:7" ht="13.5" thickBot="1" x14ac:dyDescent="0.25">
      <c r="A190" s="201"/>
      <c r="B190" s="7"/>
      <c r="C190" s="202"/>
      <c r="D190" s="203">
        <f>SUBTOTAL(9,D193:D1042)</f>
        <v>45576408</v>
      </c>
      <c r="E190" s="204">
        <f>SUBTOTAL(9,E193:E1042)</f>
        <v>8901107.0399999917</v>
      </c>
      <c r="F190" s="204">
        <f>SUBTOTAL(9,F193:F1042)</f>
        <v>36675598.080000013</v>
      </c>
      <c r="G190" s="161">
        <f t="shared" si="5"/>
        <v>0.19530075823439161</v>
      </c>
    </row>
    <row r="191" spans="1:7" ht="26.25" customHeight="1" thickBot="1" x14ac:dyDescent="0.25">
      <c r="A191" s="208"/>
      <c r="B191" s="233" t="s">
        <v>145</v>
      </c>
      <c r="C191" s="234"/>
      <c r="D191" s="216">
        <f>D192+D263+D284+D323+D348+D379+D386+D634+D948</f>
        <v>8830974</v>
      </c>
      <c r="E191" s="229">
        <f>E192+E263+E284+E323+E348+E379+E386+E634+E948</f>
        <v>1771376.1100000003</v>
      </c>
      <c r="F191" s="213">
        <f t="shared" si="4"/>
        <v>7059597.8899999997</v>
      </c>
      <c r="G191" s="214">
        <f t="shared" si="5"/>
        <v>0.20058672010584566</v>
      </c>
    </row>
    <row r="192" spans="1:7" ht="13.5" thickBot="1" x14ac:dyDescent="0.25">
      <c r="A192" s="59" t="s">
        <v>45</v>
      </c>
      <c r="B192" s="7" t="s">
        <v>146</v>
      </c>
      <c r="C192" s="67"/>
      <c r="D192" s="230">
        <f>SUM(D193+D206+D232+D234+D259)</f>
        <v>746422</v>
      </c>
      <c r="E192" s="231">
        <f>SUM(E193+E206+E232+E234+E259)</f>
        <v>185239.37</v>
      </c>
      <c r="F192" s="160">
        <f t="shared" si="4"/>
        <v>561182.63</v>
      </c>
      <c r="G192" s="161">
        <f t="shared" si="5"/>
        <v>0.24816976187732945</v>
      </c>
    </row>
    <row r="193" spans="1:7" s="14" customFormat="1" x14ac:dyDescent="0.2">
      <c r="A193" s="44" t="s">
        <v>43</v>
      </c>
      <c r="B193" s="15" t="s">
        <v>175</v>
      </c>
      <c r="C193" s="69"/>
      <c r="D193" s="108">
        <f>SUM(D194+D198)</f>
        <v>38530</v>
      </c>
      <c r="E193" s="168">
        <f>SUM(E194+E198)</f>
        <v>10730.37</v>
      </c>
      <c r="F193" s="162">
        <f t="shared" si="4"/>
        <v>27799.629999999997</v>
      </c>
      <c r="G193" s="163">
        <f t="shared" si="5"/>
        <v>0.27849390085647552</v>
      </c>
    </row>
    <row r="194" spans="1:7" s="14" customFormat="1" x14ac:dyDescent="0.2">
      <c r="A194" s="44"/>
      <c r="B194" s="15">
        <v>50</v>
      </c>
      <c r="C194" s="69" t="s">
        <v>19</v>
      </c>
      <c r="D194" s="115">
        <f>SUM(D195+D197)</f>
        <v>34542</v>
      </c>
      <c r="E194" s="170">
        <f>SUM(E195+E197)</f>
        <v>8817.69</v>
      </c>
      <c r="F194" s="162">
        <f t="shared" si="4"/>
        <v>25724.309999999998</v>
      </c>
      <c r="G194" s="163">
        <f t="shared" si="5"/>
        <v>0.25527444849748132</v>
      </c>
    </row>
    <row r="195" spans="1:7" x14ac:dyDescent="0.2">
      <c r="A195" s="46"/>
      <c r="B195" s="10">
        <v>500</v>
      </c>
      <c r="C195" s="68" t="s">
        <v>210</v>
      </c>
      <c r="D195" s="116">
        <f>SUM(D196)</f>
        <v>25816</v>
      </c>
      <c r="E195" s="171">
        <f>SUM(E196)</f>
        <v>6635.52</v>
      </c>
      <c r="F195" s="154">
        <f t="shared" si="4"/>
        <v>19180.48</v>
      </c>
      <c r="G195" s="156">
        <f t="shared" si="5"/>
        <v>0.25703129841958477</v>
      </c>
    </row>
    <row r="196" spans="1:7" x14ac:dyDescent="0.2">
      <c r="A196" s="46"/>
      <c r="B196" s="10">
        <v>5001</v>
      </c>
      <c r="C196" s="68" t="s">
        <v>216</v>
      </c>
      <c r="D196" s="116">
        <v>25816</v>
      </c>
      <c r="E196" s="158">
        <v>6635.52</v>
      </c>
      <c r="F196" s="154">
        <f t="shared" si="4"/>
        <v>19180.48</v>
      </c>
      <c r="G196" s="156">
        <f t="shared" si="5"/>
        <v>0.25703129841958477</v>
      </c>
    </row>
    <row r="197" spans="1:7" x14ac:dyDescent="0.2">
      <c r="A197" s="46"/>
      <c r="B197" s="10">
        <v>506</v>
      </c>
      <c r="C197" s="68" t="s">
        <v>217</v>
      </c>
      <c r="D197" s="116">
        <v>8726</v>
      </c>
      <c r="E197" s="158">
        <v>2182.17</v>
      </c>
      <c r="F197" s="154">
        <f t="shared" si="4"/>
        <v>6543.83</v>
      </c>
      <c r="G197" s="156">
        <f t="shared" si="5"/>
        <v>0.25007678203071282</v>
      </c>
    </row>
    <row r="198" spans="1:7" s="14" customFormat="1" x14ac:dyDescent="0.2">
      <c r="A198" s="44"/>
      <c r="B198" s="15">
        <v>55</v>
      </c>
      <c r="C198" s="69" t="s">
        <v>20</v>
      </c>
      <c r="D198" s="115">
        <f>SUM(D199:D205)</f>
        <v>3988</v>
      </c>
      <c r="E198" s="170">
        <f>SUM(E199:E205)</f>
        <v>1912.68</v>
      </c>
      <c r="F198" s="162">
        <f t="shared" ref="F198:F271" si="8">D198-E198</f>
        <v>2075.3199999999997</v>
      </c>
      <c r="G198" s="163">
        <f t="shared" ref="G198:G271" si="9">E198/D198</f>
        <v>0.47960882647943831</v>
      </c>
    </row>
    <row r="199" spans="1:7" x14ac:dyDescent="0.2">
      <c r="A199" s="46"/>
      <c r="B199" s="10">
        <v>5500</v>
      </c>
      <c r="C199" s="68" t="s">
        <v>21</v>
      </c>
      <c r="D199" s="116">
        <v>1857</v>
      </c>
      <c r="E199" s="158">
        <v>1255.6400000000001</v>
      </c>
      <c r="F199" s="154">
        <f t="shared" si="8"/>
        <v>601.3599999999999</v>
      </c>
      <c r="G199" s="156">
        <f t="shared" si="9"/>
        <v>0.67616585891222403</v>
      </c>
    </row>
    <row r="200" spans="1:7" x14ac:dyDescent="0.2">
      <c r="A200" s="46"/>
      <c r="B200" s="10">
        <v>5503</v>
      </c>
      <c r="C200" s="68" t="s">
        <v>22</v>
      </c>
      <c r="D200" s="116">
        <v>300</v>
      </c>
      <c r="E200" s="158">
        <v>0</v>
      </c>
      <c r="F200" s="154">
        <f t="shared" si="8"/>
        <v>300</v>
      </c>
      <c r="G200" s="156">
        <f t="shared" si="9"/>
        <v>0</v>
      </c>
    </row>
    <row r="201" spans="1:7" x14ac:dyDescent="0.2">
      <c r="A201" s="46"/>
      <c r="B201" s="10">
        <v>5504</v>
      </c>
      <c r="C201" s="68" t="s">
        <v>23</v>
      </c>
      <c r="D201" s="116">
        <v>540</v>
      </c>
      <c r="E201" s="158">
        <v>33.93</v>
      </c>
      <c r="F201" s="154">
        <f t="shared" si="8"/>
        <v>506.07</v>
      </c>
      <c r="G201" s="156">
        <f t="shared" si="9"/>
        <v>6.2833333333333338E-2</v>
      </c>
    </row>
    <row r="202" spans="1:7" x14ac:dyDescent="0.2">
      <c r="A202" s="46"/>
      <c r="B202" s="10">
        <v>5511</v>
      </c>
      <c r="C202" s="68" t="s">
        <v>212</v>
      </c>
      <c r="D202" s="116">
        <v>150</v>
      </c>
      <c r="E202" s="158">
        <v>200</v>
      </c>
      <c r="F202" s="154">
        <f t="shared" si="8"/>
        <v>-50</v>
      </c>
      <c r="G202" s="156">
        <f t="shared" si="9"/>
        <v>1.3333333333333333</v>
      </c>
    </row>
    <row r="203" spans="1:7" x14ac:dyDescent="0.2">
      <c r="A203" s="46"/>
      <c r="B203" s="10">
        <v>5513</v>
      </c>
      <c r="C203" s="68" t="s">
        <v>24</v>
      </c>
      <c r="D203" s="116">
        <v>620</v>
      </c>
      <c r="E203" s="158">
        <v>112.8</v>
      </c>
      <c r="F203" s="154">
        <f t="shared" si="8"/>
        <v>507.2</v>
      </c>
      <c r="G203" s="156">
        <f t="shared" si="9"/>
        <v>0.18193548387096772</v>
      </c>
    </row>
    <row r="204" spans="1:7" x14ac:dyDescent="0.2">
      <c r="A204" s="46"/>
      <c r="B204" s="10">
        <v>5514</v>
      </c>
      <c r="C204" s="68" t="s">
        <v>213</v>
      </c>
      <c r="D204" s="116">
        <v>321</v>
      </c>
      <c r="E204" s="158">
        <v>310.31</v>
      </c>
      <c r="F204" s="154">
        <f t="shared" si="8"/>
        <v>10.689999999999998</v>
      </c>
      <c r="G204" s="156">
        <f t="shared" si="9"/>
        <v>0.96669781931464172</v>
      </c>
    </row>
    <row r="205" spans="1:7" x14ac:dyDescent="0.2">
      <c r="A205" s="46"/>
      <c r="B205" s="10">
        <v>5540</v>
      </c>
      <c r="C205" s="68" t="s">
        <v>227</v>
      </c>
      <c r="D205" s="116">
        <v>200</v>
      </c>
      <c r="E205" s="158">
        <v>0</v>
      </c>
      <c r="F205" s="154">
        <f t="shared" si="8"/>
        <v>200</v>
      </c>
      <c r="G205" s="156">
        <f t="shared" si="9"/>
        <v>0</v>
      </c>
    </row>
    <row r="206" spans="1:7" s="14" customFormat="1" x14ac:dyDescent="0.2">
      <c r="A206" s="44" t="s">
        <v>44</v>
      </c>
      <c r="B206" s="15" t="s">
        <v>176</v>
      </c>
      <c r="C206" s="69"/>
      <c r="D206" s="108">
        <f>SUM(D207+D209+D215+D226+D229)</f>
        <v>629462</v>
      </c>
      <c r="E206" s="168">
        <f>SUM(E207+E209+E215+E226+E229)</f>
        <v>160322.85999999999</v>
      </c>
      <c r="F206" s="162">
        <f t="shared" si="8"/>
        <v>469139.14</v>
      </c>
      <c r="G206" s="163">
        <f t="shared" si="9"/>
        <v>0.25469823436521982</v>
      </c>
    </row>
    <row r="207" spans="1:7" s="14" customFormat="1" ht="25.5" x14ac:dyDescent="0.2">
      <c r="A207" s="44"/>
      <c r="B207" s="31">
        <v>413</v>
      </c>
      <c r="C207" s="87" t="s">
        <v>129</v>
      </c>
      <c r="D207" s="117">
        <f>SUM(D208)</f>
        <v>1500</v>
      </c>
      <c r="E207" s="172">
        <f>SUM(E208)</f>
        <v>1000</v>
      </c>
      <c r="F207" s="162">
        <f t="shared" si="8"/>
        <v>500</v>
      </c>
      <c r="G207" s="163">
        <f t="shared" si="9"/>
        <v>0.66666666666666663</v>
      </c>
    </row>
    <row r="208" spans="1:7" x14ac:dyDescent="0.2">
      <c r="A208" s="46"/>
      <c r="B208" s="29">
        <v>4139</v>
      </c>
      <c r="C208" s="86" t="s">
        <v>214</v>
      </c>
      <c r="D208" s="118">
        <v>1500</v>
      </c>
      <c r="E208" s="158">
        <v>1000</v>
      </c>
      <c r="F208" s="154">
        <f t="shared" si="8"/>
        <v>500</v>
      </c>
      <c r="G208" s="156">
        <f t="shared" si="9"/>
        <v>0.66666666666666663</v>
      </c>
    </row>
    <row r="209" spans="1:7" s="14" customFormat="1" x14ac:dyDescent="0.2">
      <c r="A209" s="44"/>
      <c r="B209" s="32">
        <v>50</v>
      </c>
      <c r="C209" s="70" t="s">
        <v>19</v>
      </c>
      <c r="D209" s="119">
        <f>SUM(D210+D213+D214)</f>
        <v>476869</v>
      </c>
      <c r="E209" s="173">
        <f>SUM(E210+E213+E214)</f>
        <v>112400.45999999999</v>
      </c>
      <c r="F209" s="162">
        <f t="shared" si="8"/>
        <v>364468.54000000004</v>
      </c>
      <c r="G209" s="163">
        <f t="shared" si="9"/>
        <v>0.23570510978906156</v>
      </c>
    </row>
    <row r="210" spans="1:7" s="14" customFormat="1" x14ac:dyDescent="0.2">
      <c r="A210" s="44"/>
      <c r="B210" s="10">
        <v>500</v>
      </c>
      <c r="C210" s="68" t="s">
        <v>210</v>
      </c>
      <c r="D210" s="116">
        <f>SUM(D211:D212)</f>
        <v>355753</v>
      </c>
      <c r="E210" s="171">
        <f>SUM(E211:E212)</f>
        <v>84252.39</v>
      </c>
      <c r="F210" s="154">
        <f t="shared" si="8"/>
        <v>271500.61</v>
      </c>
      <c r="G210" s="156">
        <f t="shared" si="9"/>
        <v>0.23682833314125248</v>
      </c>
    </row>
    <row r="211" spans="1:7" s="14" customFormat="1" x14ac:dyDescent="0.2">
      <c r="A211" s="44"/>
      <c r="B211" s="10">
        <v>5001</v>
      </c>
      <c r="C211" s="68" t="s">
        <v>216</v>
      </c>
      <c r="D211" s="116">
        <v>312593</v>
      </c>
      <c r="E211" s="158">
        <v>73237.66</v>
      </c>
      <c r="F211" s="154">
        <f t="shared" si="8"/>
        <v>239355.34</v>
      </c>
      <c r="G211" s="156">
        <f t="shared" si="9"/>
        <v>0.23429078706177042</v>
      </c>
    </row>
    <row r="212" spans="1:7" s="14" customFormat="1" x14ac:dyDescent="0.2">
      <c r="A212" s="44"/>
      <c r="B212" s="10">
        <v>5002</v>
      </c>
      <c r="C212" s="68" t="s">
        <v>218</v>
      </c>
      <c r="D212" s="116">
        <v>43160</v>
      </c>
      <c r="E212" s="158">
        <v>11014.73</v>
      </c>
      <c r="F212" s="154">
        <f t="shared" si="8"/>
        <v>32145.27</v>
      </c>
      <c r="G212" s="156">
        <f t="shared" si="9"/>
        <v>0.2552069045412419</v>
      </c>
    </row>
    <row r="213" spans="1:7" s="14" customFormat="1" x14ac:dyDescent="0.2">
      <c r="A213" s="44"/>
      <c r="B213" s="10">
        <v>505</v>
      </c>
      <c r="C213" s="68" t="s">
        <v>85</v>
      </c>
      <c r="D213" s="116">
        <v>525</v>
      </c>
      <c r="E213" s="158">
        <v>362.4</v>
      </c>
      <c r="F213" s="154">
        <f t="shared" si="8"/>
        <v>162.60000000000002</v>
      </c>
      <c r="G213" s="156">
        <f t="shared" si="9"/>
        <v>0.69028571428571428</v>
      </c>
    </row>
    <row r="214" spans="1:7" s="14" customFormat="1" x14ac:dyDescent="0.2">
      <c r="A214" s="44"/>
      <c r="B214" s="10">
        <v>506</v>
      </c>
      <c r="C214" s="68" t="s">
        <v>217</v>
      </c>
      <c r="D214" s="116">
        <v>120591</v>
      </c>
      <c r="E214" s="158">
        <v>27785.67</v>
      </c>
      <c r="F214" s="154">
        <f t="shared" si="8"/>
        <v>92805.33</v>
      </c>
      <c r="G214" s="156">
        <f t="shared" si="9"/>
        <v>0.23041246859218348</v>
      </c>
    </row>
    <row r="215" spans="1:7" s="14" customFormat="1" x14ac:dyDescent="0.2">
      <c r="A215" s="44"/>
      <c r="B215" s="32">
        <v>55</v>
      </c>
      <c r="C215" s="70" t="s">
        <v>20</v>
      </c>
      <c r="D215" s="119">
        <f>SUM(D216:D225)</f>
        <v>110593</v>
      </c>
      <c r="E215" s="173">
        <f>SUM(E216:E225)</f>
        <v>46866.29</v>
      </c>
      <c r="F215" s="162">
        <f t="shared" si="8"/>
        <v>63726.71</v>
      </c>
      <c r="G215" s="163">
        <f t="shared" si="9"/>
        <v>0.42377266192254481</v>
      </c>
    </row>
    <row r="216" spans="1:7" s="14" customFormat="1" x14ac:dyDescent="0.2">
      <c r="A216" s="44"/>
      <c r="B216" s="10">
        <v>5500</v>
      </c>
      <c r="C216" s="68" t="s">
        <v>21</v>
      </c>
      <c r="D216" s="116">
        <v>26750</v>
      </c>
      <c r="E216" s="158">
        <v>9078.91</v>
      </c>
      <c r="F216" s="154">
        <f t="shared" si="8"/>
        <v>17671.09</v>
      </c>
      <c r="G216" s="156">
        <f t="shared" si="9"/>
        <v>0.33939850467289717</v>
      </c>
    </row>
    <row r="217" spans="1:7" s="14" customFormat="1" x14ac:dyDescent="0.2">
      <c r="A217" s="44"/>
      <c r="B217" s="10">
        <v>5503</v>
      </c>
      <c r="C217" s="68" t="s">
        <v>22</v>
      </c>
      <c r="D217" s="116">
        <v>803</v>
      </c>
      <c r="E217" s="158">
        <v>36.299999999999997</v>
      </c>
      <c r="F217" s="154">
        <f t="shared" si="8"/>
        <v>766.7</v>
      </c>
      <c r="G217" s="156">
        <f t="shared" si="9"/>
        <v>4.5205479452054789E-2</v>
      </c>
    </row>
    <row r="218" spans="1:7" s="14" customFormat="1" x14ac:dyDescent="0.2">
      <c r="A218" s="44"/>
      <c r="B218" s="10">
        <v>5504</v>
      </c>
      <c r="C218" s="68" t="s">
        <v>23</v>
      </c>
      <c r="D218" s="116">
        <v>4500</v>
      </c>
      <c r="E218" s="158">
        <v>1477.29</v>
      </c>
      <c r="F218" s="154">
        <f t="shared" si="8"/>
        <v>3022.71</v>
      </c>
      <c r="G218" s="156">
        <f t="shared" si="9"/>
        <v>0.32828666666666667</v>
      </c>
    </row>
    <row r="219" spans="1:7" s="14" customFormat="1" x14ac:dyDescent="0.2">
      <c r="A219" s="44"/>
      <c r="B219" s="10">
        <v>5511</v>
      </c>
      <c r="C219" s="68" t="s">
        <v>212</v>
      </c>
      <c r="D219" s="116">
        <v>40350</v>
      </c>
      <c r="E219" s="158">
        <v>20233.849999999999</v>
      </c>
      <c r="F219" s="154">
        <f t="shared" si="8"/>
        <v>20116.150000000001</v>
      </c>
      <c r="G219" s="156">
        <f t="shared" si="9"/>
        <v>0.50145848822800487</v>
      </c>
    </row>
    <row r="220" spans="1:7" s="14" customFormat="1" x14ac:dyDescent="0.2">
      <c r="A220" s="44"/>
      <c r="B220" s="10">
        <v>5513</v>
      </c>
      <c r="C220" s="68" t="s">
        <v>24</v>
      </c>
      <c r="D220" s="116">
        <v>18240</v>
      </c>
      <c r="E220" s="158">
        <v>7975.22</v>
      </c>
      <c r="F220" s="154">
        <f t="shared" si="8"/>
        <v>10264.779999999999</v>
      </c>
      <c r="G220" s="156">
        <f t="shared" si="9"/>
        <v>0.43723793859649124</v>
      </c>
    </row>
    <row r="221" spans="1:7" s="14" customFormat="1" x14ac:dyDescent="0.2">
      <c r="A221" s="44"/>
      <c r="B221" s="10">
        <v>5514</v>
      </c>
      <c r="C221" s="68" t="s">
        <v>213</v>
      </c>
      <c r="D221" s="116">
        <v>15600</v>
      </c>
      <c r="E221" s="158">
        <v>4499.8</v>
      </c>
      <c r="F221" s="154">
        <f t="shared" si="8"/>
        <v>11100.2</v>
      </c>
      <c r="G221" s="156">
        <f t="shared" si="9"/>
        <v>0.28844871794871796</v>
      </c>
    </row>
    <row r="222" spans="1:7" s="14" customFormat="1" x14ac:dyDescent="0.2">
      <c r="A222" s="44"/>
      <c r="B222" s="10">
        <v>5515</v>
      </c>
      <c r="C222" s="68" t="s">
        <v>25</v>
      </c>
      <c r="D222" s="116">
        <v>3100</v>
      </c>
      <c r="E222" s="158">
        <v>3482.32</v>
      </c>
      <c r="F222" s="154">
        <f t="shared" si="8"/>
        <v>-382.32000000000016</v>
      </c>
      <c r="G222" s="156">
        <f t="shared" si="9"/>
        <v>1.1233290322580645</v>
      </c>
    </row>
    <row r="223" spans="1:7" s="14" customFormat="1" x14ac:dyDescent="0.2">
      <c r="A223" s="44"/>
      <c r="B223" s="10">
        <v>5522</v>
      </c>
      <c r="C223" s="68" t="s">
        <v>86</v>
      </c>
      <c r="D223" s="116">
        <v>500</v>
      </c>
      <c r="E223" s="158">
        <v>82.6</v>
      </c>
      <c r="F223" s="154">
        <f t="shared" si="8"/>
        <v>417.4</v>
      </c>
      <c r="G223" s="156">
        <f t="shared" si="9"/>
        <v>0.16519999999999999</v>
      </c>
    </row>
    <row r="224" spans="1:7" s="14" customFormat="1" x14ac:dyDescent="0.2">
      <c r="A224" s="44"/>
      <c r="B224" s="10">
        <v>5539</v>
      </c>
      <c r="C224" s="68" t="s">
        <v>230</v>
      </c>
      <c r="D224" s="116">
        <v>550</v>
      </c>
      <c r="E224" s="158">
        <v>0</v>
      </c>
      <c r="F224" s="154">
        <f t="shared" si="8"/>
        <v>550</v>
      </c>
      <c r="G224" s="156">
        <f t="shared" si="9"/>
        <v>0</v>
      </c>
    </row>
    <row r="225" spans="1:7" s="14" customFormat="1" x14ac:dyDescent="0.2">
      <c r="A225" s="44"/>
      <c r="B225" s="10">
        <v>5540</v>
      </c>
      <c r="C225" s="68" t="s">
        <v>227</v>
      </c>
      <c r="D225" s="116">
        <v>200</v>
      </c>
      <c r="E225" s="158">
        <v>0</v>
      </c>
      <c r="F225" s="154">
        <f t="shared" si="8"/>
        <v>200</v>
      </c>
      <c r="G225" s="156">
        <f t="shared" si="9"/>
        <v>0</v>
      </c>
    </row>
    <row r="226" spans="1:7" s="14" customFormat="1" x14ac:dyDescent="0.2">
      <c r="A226" s="44"/>
      <c r="B226" s="32">
        <v>60</v>
      </c>
      <c r="C226" s="70" t="s">
        <v>82</v>
      </c>
      <c r="D226" s="119">
        <f>SUM(D227:D228)</f>
        <v>500</v>
      </c>
      <c r="E226" s="173">
        <f>SUM(E227:E228)</f>
        <v>56.11</v>
      </c>
      <c r="F226" s="162">
        <f t="shared" si="8"/>
        <v>443.89</v>
      </c>
      <c r="G226" s="163">
        <f t="shared" si="9"/>
        <v>0.11222</v>
      </c>
    </row>
    <row r="227" spans="1:7" x14ac:dyDescent="0.2">
      <c r="A227" s="46"/>
      <c r="B227" s="30">
        <v>6010</v>
      </c>
      <c r="C227" s="71" t="s">
        <v>215</v>
      </c>
      <c r="D227" s="120">
        <v>500</v>
      </c>
      <c r="E227" s="158">
        <v>55</v>
      </c>
      <c r="F227" s="154">
        <f t="shared" si="8"/>
        <v>445</v>
      </c>
      <c r="G227" s="156">
        <f t="shared" si="9"/>
        <v>0.11</v>
      </c>
    </row>
    <row r="228" spans="1:7" x14ac:dyDescent="0.2">
      <c r="A228" s="46"/>
      <c r="B228" s="30">
        <v>6080</v>
      </c>
      <c r="C228" s="71" t="s">
        <v>132</v>
      </c>
      <c r="D228" s="120">
        <v>0</v>
      </c>
      <c r="E228" s="158">
        <v>1.1100000000000001</v>
      </c>
      <c r="F228" s="154">
        <f t="shared" si="8"/>
        <v>-1.1100000000000001</v>
      </c>
      <c r="G228" s="156"/>
    </row>
    <row r="229" spans="1:7" x14ac:dyDescent="0.2">
      <c r="A229" s="46"/>
      <c r="B229" s="15">
        <v>15</v>
      </c>
      <c r="C229" s="83" t="s">
        <v>243</v>
      </c>
      <c r="D229" s="119">
        <f>SUM(D230)</f>
        <v>40000</v>
      </c>
      <c r="E229" s="173">
        <f>SUM(E230)</f>
        <v>0</v>
      </c>
      <c r="F229" s="162">
        <f t="shared" si="8"/>
        <v>40000</v>
      </c>
      <c r="G229" s="163">
        <f t="shared" si="9"/>
        <v>0</v>
      </c>
    </row>
    <row r="230" spans="1:7" x14ac:dyDescent="0.2">
      <c r="A230" s="46"/>
      <c r="B230" s="10">
        <v>1551</v>
      </c>
      <c r="C230" s="68" t="s">
        <v>228</v>
      </c>
      <c r="D230" s="120">
        <f>SUM(D231)</f>
        <v>40000</v>
      </c>
      <c r="E230" s="174">
        <f>SUM(E231)</f>
        <v>0</v>
      </c>
      <c r="F230" s="154">
        <f t="shared" si="8"/>
        <v>40000</v>
      </c>
      <c r="G230" s="156">
        <f t="shared" si="9"/>
        <v>0</v>
      </c>
    </row>
    <row r="231" spans="1:7" x14ac:dyDescent="0.2">
      <c r="A231" s="46"/>
      <c r="B231" s="30"/>
      <c r="C231" s="71" t="s">
        <v>328</v>
      </c>
      <c r="D231" s="120">
        <v>40000</v>
      </c>
      <c r="E231" s="158">
        <v>0</v>
      </c>
      <c r="F231" s="154">
        <f t="shared" si="8"/>
        <v>40000</v>
      </c>
      <c r="G231" s="156">
        <f t="shared" si="9"/>
        <v>0</v>
      </c>
    </row>
    <row r="232" spans="1:7" s="14" customFormat="1" x14ac:dyDescent="0.2">
      <c r="A232" s="44" t="s">
        <v>87</v>
      </c>
      <c r="B232" s="17" t="s">
        <v>239</v>
      </c>
      <c r="C232" s="88"/>
      <c r="D232" s="128">
        <f>SUM(D233)</f>
        <v>14304</v>
      </c>
      <c r="E232" s="168">
        <f>SUM(E233)</f>
        <v>0</v>
      </c>
      <c r="F232" s="162">
        <f t="shared" si="8"/>
        <v>14304</v>
      </c>
      <c r="G232" s="163">
        <f t="shared" si="9"/>
        <v>0</v>
      </c>
    </row>
    <row r="233" spans="1:7" s="14" customFormat="1" x14ac:dyDescent="0.2">
      <c r="A233" s="44"/>
      <c r="B233" s="32">
        <v>60</v>
      </c>
      <c r="C233" s="70" t="s">
        <v>82</v>
      </c>
      <c r="D233" s="128">
        <v>14304</v>
      </c>
      <c r="E233" s="137">
        <v>0</v>
      </c>
      <c r="F233" s="162">
        <f t="shared" si="8"/>
        <v>14304</v>
      </c>
      <c r="G233" s="163">
        <f t="shared" si="9"/>
        <v>0</v>
      </c>
    </row>
    <row r="234" spans="1:7" s="14" customFormat="1" x14ac:dyDescent="0.2">
      <c r="A234" s="44" t="s">
        <v>88</v>
      </c>
      <c r="B234" s="15" t="s">
        <v>450</v>
      </c>
      <c r="C234" s="69"/>
      <c r="D234" s="108">
        <f>SUM(D235+D243+D251)</f>
        <v>44108</v>
      </c>
      <c r="E234" s="168">
        <f>SUM(E235+E243+E251)</f>
        <v>9915.69</v>
      </c>
      <c r="F234" s="162">
        <f t="shared" si="8"/>
        <v>34192.31</v>
      </c>
      <c r="G234" s="163">
        <f t="shared" si="9"/>
        <v>0.22480479731567971</v>
      </c>
    </row>
    <row r="235" spans="1:7" s="14" customFormat="1" x14ac:dyDescent="0.2">
      <c r="A235" s="44" t="s">
        <v>88</v>
      </c>
      <c r="B235" s="15" t="s">
        <v>240</v>
      </c>
      <c r="C235" s="69"/>
      <c r="D235" s="108">
        <f>SUM(D236+D239)</f>
        <v>37108</v>
      </c>
      <c r="E235" s="168">
        <f>SUM(E236+E239)</f>
        <v>9046</v>
      </c>
      <c r="F235" s="162">
        <f t="shared" si="8"/>
        <v>28062</v>
      </c>
      <c r="G235" s="163">
        <f t="shared" si="9"/>
        <v>0.2437749272394093</v>
      </c>
    </row>
    <row r="236" spans="1:7" s="14" customFormat="1" x14ac:dyDescent="0.2">
      <c r="A236" s="44"/>
      <c r="B236" s="31">
        <v>4500</v>
      </c>
      <c r="C236" s="32" t="s">
        <v>130</v>
      </c>
      <c r="D236" s="108">
        <f>SUM(D237:D238)</f>
        <v>19213</v>
      </c>
      <c r="E236" s="168">
        <f>SUM(E237:E238)</f>
        <v>5628</v>
      </c>
      <c r="F236" s="162">
        <f t="shared" si="8"/>
        <v>13585</v>
      </c>
      <c r="G236" s="163">
        <f t="shared" si="9"/>
        <v>0.29292666423775571</v>
      </c>
    </row>
    <row r="237" spans="1:7" s="14" customFormat="1" x14ac:dyDescent="0.2">
      <c r="A237" s="44"/>
      <c r="B237" s="31"/>
      <c r="C237" s="86" t="s">
        <v>222</v>
      </c>
      <c r="D237" s="107">
        <v>2709</v>
      </c>
      <c r="E237" s="158">
        <v>677</v>
      </c>
      <c r="F237" s="154">
        <f t="shared" si="8"/>
        <v>2032</v>
      </c>
      <c r="G237" s="156">
        <f t="shared" si="9"/>
        <v>0.24990771502399409</v>
      </c>
    </row>
    <row r="238" spans="1:7" s="14" customFormat="1" x14ac:dyDescent="0.2">
      <c r="A238" s="44"/>
      <c r="B238" s="31"/>
      <c r="C238" s="86" t="s">
        <v>223</v>
      </c>
      <c r="D238" s="107">
        <v>16504</v>
      </c>
      <c r="E238" s="158">
        <v>4951</v>
      </c>
      <c r="F238" s="154">
        <f t="shared" si="8"/>
        <v>11553</v>
      </c>
      <c r="G238" s="156">
        <f t="shared" si="9"/>
        <v>0.29998788172564228</v>
      </c>
    </row>
    <row r="239" spans="1:7" s="14" customFormat="1" x14ac:dyDescent="0.2">
      <c r="A239" s="44"/>
      <c r="B239" s="34">
        <v>452</v>
      </c>
      <c r="C239" s="87" t="s">
        <v>131</v>
      </c>
      <c r="D239" s="108">
        <f>SUM(D240:D242)</f>
        <v>17895</v>
      </c>
      <c r="E239" s="168">
        <f>SUM(E240:E242)</f>
        <v>3418</v>
      </c>
      <c r="F239" s="162">
        <f t="shared" si="8"/>
        <v>14477</v>
      </c>
      <c r="G239" s="163">
        <f t="shared" si="9"/>
        <v>0.19100307348421347</v>
      </c>
    </row>
    <row r="240" spans="1:7" x14ac:dyDescent="0.2">
      <c r="A240" s="46"/>
      <c r="B240" s="33"/>
      <c r="C240" s="86" t="s">
        <v>222</v>
      </c>
      <c r="D240" s="107">
        <v>13595</v>
      </c>
      <c r="E240" s="158">
        <v>3418</v>
      </c>
      <c r="F240" s="154">
        <f t="shared" si="8"/>
        <v>10177</v>
      </c>
      <c r="G240" s="156">
        <f t="shared" si="9"/>
        <v>0.25141596175064362</v>
      </c>
    </row>
    <row r="241" spans="1:7" x14ac:dyDescent="0.2">
      <c r="A241" s="46"/>
      <c r="B241" s="33"/>
      <c r="C241" s="86" t="s">
        <v>224</v>
      </c>
      <c r="D241" s="107">
        <v>4000</v>
      </c>
      <c r="E241" s="158">
        <v>0</v>
      </c>
      <c r="F241" s="154">
        <f t="shared" si="8"/>
        <v>4000</v>
      </c>
      <c r="G241" s="156">
        <f t="shared" si="9"/>
        <v>0</v>
      </c>
    </row>
    <row r="242" spans="1:7" x14ac:dyDescent="0.2">
      <c r="A242" s="46"/>
      <c r="B242" s="33"/>
      <c r="C242" s="86" t="s">
        <v>225</v>
      </c>
      <c r="D242" s="107">
        <v>300</v>
      </c>
      <c r="E242" s="158">
        <v>0</v>
      </c>
      <c r="F242" s="154">
        <f t="shared" si="8"/>
        <v>300</v>
      </c>
      <c r="G242" s="156">
        <f t="shared" si="9"/>
        <v>0</v>
      </c>
    </row>
    <row r="243" spans="1:7" x14ac:dyDescent="0.2">
      <c r="A243" s="44" t="s">
        <v>88</v>
      </c>
      <c r="B243" s="15" t="s">
        <v>357</v>
      </c>
      <c r="C243" s="69"/>
      <c r="D243" s="108">
        <f>SUM(D244+D248)</f>
        <v>7000</v>
      </c>
      <c r="E243" s="168">
        <f>SUM(E244+E248)</f>
        <v>0</v>
      </c>
      <c r="F243" s="162">
        <f t="shared" si="8"/>
        <v>7000</v>
      </c>
      <c r="G243" s="163">
        <f t="shared" si="9"/>
        <v>0</v>
      </c>
    </row>
    <row r="244" spans="1:7" x14ac:dyDescent="0.2">
      <c r="A244" s="46"/>
      <c r="B244" s="32">
        <v>50</v>
      </c>
      <c r="C244" s="70" t="s">
        <v>19</v>
      </c>
      <c r="D244" s="108">
        <f>SUM(D245+D247)</f>
        <v>5500</v>
      </c>
      <c r="E244" s="168">
        <f>SUM(E245+E247)</f>
        <v>0</v>
      </c>
      <c r="F244" s="162">
        <f t="shared" si="8"/>
        <v>5500</v>
      </c>
      <c r="G244" s="163">
        <f t="shared" si="9"/>
        <v>0</v>
      </c>
    </row>
    <row r="245" spans="1:7" x14ac:dyDescent="0.2">
      <c r="A245" s="46"/>
      <c r="B245" s="10">
        <v>500</v>
      </c>
      <c r="C245" s="68" t="s">
        <v>210</v>
      </c>
      <c r="D245" s="107">
        <f>SUM(D246)</f>
        <v>4111</v>
      </c>
      <c r="E245" s="167">
        <f>SUM(E246)</f>
        <v>0</v>
      </c>
      <c r="F245" s="154">
        <f t="shared" si="8"/>
        <v>4111</v>
      </c>
      <c r="G245" s="156">
        <f t="shared" si="9"/>
        <v>0</v>
      </c>
    </row>
    <row r="246" spans="1:7" x14ac:dyDescent="0.2">
      <c r="A246" s="46"/>
      <c r="B246" s="10">
        <v>5005</v>
      </c>
      <c r="C246" s="68" t="s">
        <v>241</v>
      </c>
      <c r="D246" s="107">
        <v>4111</v>
      </c>
      <c r="E246" s="158">
        <v>0</v>
      </c>
      <c r="F246" s="154">
        <f t="shared" si="8"/>
        <v>4111</v>
      </c>
      <c r="G246" s="156">
        <f t="shared" si="9"/>
        <v>0</v>
      </c>
    </row>
    <row r="247" spans="1:7" x14ac:dyDescent="0.2">
      <c r="A247" s="46"/>
      <c r="B247" s="10">
        <v>506</v>
      </c>
      <c r="C247" s="68" t="s">
        <v>211</v>
      </c>
      <c r="D247" s="107">
        <v>1389</v>
      </c>
      <c r="E247" s="158">
        <v>0</v>
      </c>
      <c r="F247" s="154">
        <f t="shared" si="8"/>
        <v>1389</v>
      </c>
      <c r="G247" s="156">
        <f t="shared" si="9"/>
        <v>0</v>
      </c>
    </row>
    <row r="248" spans="1:7" x14ac:dyDescent="0.2">
      <c r="A248" s="46"/>
      <c r="B248" s="15">
        <v>55</v>
      </c>
      <c r="C248" s="69" t="s">
        <v>20</v>
      </c>
      <c r="D248" s="108">
        <f>SUM(D249:D250)</f>
        <v>1500</v>
      </c>
      <c r="E248" s="168">
        <f>SUM(E249:E250)</f>
        <v>0</v>
      </c>
      <c r="F248" s="162">
        <f t="shared" si="8"/>
        <v>1500</v>
      </c>
      <c r="G248" s="163">
        <f t="shared" si="9"/>
        <v>0</v>
      </c>
    </row>
    <row r="249" spans="1:7" x14ac:dyDescent="0.2">
      <c r="A249" s="46"/>
      <c r="B249" s="10">
        <v>5500</v>
      </c>
      <c r="C249" s="68" t="s">
        <v>21</v>
      </c>
      <c r="D249" s="107">
        <v>900</v>
      </c>
      <c r="E249" s="158">
        <v>0</v>
      </c>
      <c r="F249" s="154">
        <f t="shared" si="8"/>
        <v>900</v>
      </c>
      <c r="G249" s="156">
        <f t="shared" si="9"/>
        <v>0</v>
      </c>
    </row>
    <row r="250" spans="1:7" x14ac:dyDescent="0.2">
      <c r="A250" s="46"/>
      <c r="B250" s="10">
        <v>5513</v>
      </c>
      <c r="C250" s="68" t="s">
        <v>24</v>
      </c>
      <c r="D250" s="107">
        <v>600</v>
      </c>
      <c r="E250" s="158">
        <v>0</v>
      </c>
      <c r="F250" s="154">
        <f t="shared" si="8"/>
        <v>600</v>
      </c>
      <c r="G250" s="156">
        <f t="shared" si="9"/>
        <v>0</v>
      </c>
    </row>
    <row r="251" spans="1:7" x14ac:dyDescent="0.2">
      <c r="A251" s="44" t="s">
        <v>88</v>
      </c>
      <c r="B251" s="15" t="s">
        <v>449</v>
      </c>
      <c r="C251" s="69"/>
      <c r="D251" s="176">
        <f>SUM(D252+D255)</f>
        <v>0</v>
      </c>
      <c r="E251" s="168">
        <f>SUM(E252+E255)</f>
        <v>869.68999999999994</v>
      </c>
      <c r="F251" s="177">
        <f t="shared" ref="F251:F258" si="10">SUM(D251-E251)</f>
        <v>-869.68999999999994</v>
      </c>
      <c r="G251" s="178"/>
    </row>
    <row r="252" spans="1:7" x14ac:dyDescent="0.2">
      <c r="A252" s="44"/>
      <c r="B252" s="32">
        <v>50</v>
      </c>
      <c r="C252" s="70" t="s">
        <v>19</v>
      </c>
      <c r="D252" s="176">
        <f>SUM(D253+D254)</f>
        <v>0</v>
      </c>
      <c r="E252" s="168">
        <f>SUM(E253+E254)</f>
        <v>376.15</v>
      </c>
      <c r="F252" s="177">
        <f t="shared" si="10"/>
        <v>-376.15</v>
      </c>
      <c r="G252" s="178"/>
    </row>
    <row r="253" spans="1:7" x14ac:dyDescent="0.2">
      <c r="A253" s="46"/>
      <c r="B253" s="10">
        <v>5050</v>
      </c>
      <c r="C253" s="85" t="s">
        <v>85</v>
      </c>
      <c r="D253" s="179">
        <v>0</v>
      </c>
      <c r="E253" s="182">
        <v>226.26</v>
      </c>
      <c r="F253" s="180">
        <f t="shared" si="10"/>
        <v>-226.26</v>
      </c>
      <c r="G253" s="181"/>
    </row>
    <row r="254" spans="1:7" ht="25.5" x14ac:dyDescent="0.2">
      <c r="A254" s="46"/>
      <c r="B254" s="10">
        <v>506</v>
      </c>
      <c r="C254" s="85" t="s">
        <v>217</v>
      </c>
      <c r="D254" s="179">
        <v>0</v>
      </c>
      <c r="E254" s="182">
        <v>149.88999999999999</v>
      </c>
      <c r="F254" s="180">
        <f t="shared" si="10"/>
        <v>-149.88999999999999</v>
      </c>
      <c r="G254" s="181"/>
    </row>
    <row r="255" spans="1:7" x14ac:dyDescent="0.2">
      <c r="A255" s="44"/>
      <c r="B255" s="32">
        <v>55</v>
      </c>
      <c r="C255" s="70" t="s">
        <v>20</v>
      </c>
      <c r="D255" s="176">
        <f>SUM(D256:D258)</f>
        <v>0</v>
      </c>
      <c r="E255" s="168">
        <f>SUM(E256:E258)</f>
        <v>493.53999999999996</v>
      </c>
      <c r="F255" s="177">
        <f t="shared" si="10"/>
        <v>-493.53999999999996</v>
      </c>
      <c r="G255" s="178"/>
    </row>
    <row r="256" spans="1:7" x14ac:dyDescent="0.2">
      <c r="A256" s="46"/>
      <c r="B256" s="10">
        <v>5500</v>
      </c>
      <c r="C256" s="68" t="s">
        <v>21</v>
      </c>
      <c r="D256" s="179">
        <v>0</v>
      </c>
      <c r="E256" s="182">
        <v>223.54</v>
      </c>
      <c r="F256" s="180">
        <f t="shared" si="10"/>
        <v>-223.54</v>
      </c>
      <c r="G256" s="181"/>
    </row>
    <row r="257" spans="1:7" x14ac:dyDescent="0.2">
      <c r="A257" s="46"/>
      <c r="B257" s="10">
        <v>5504</v>
      </c>
      <c r="C257" s="68" t="s">
        <v>23</v>
      </c>
      <c r="D257" s="179">
        <v>0</v>
      </c>
      <c r="E257" s="182">
        <v>150</v>
      </c>
      <c r="F257" s="180">
        <f t="shared" si="10"/>
        <v>-150</v>
      </c>
      <c r="G257" s="181"/>
    </row>
    <row r="258" spans="1:7" x14ac:dyDescent="0.2">
      <c r="A258" s="46"/>
      <c r="B258" s="10">
        <v>5539</v>
      </c>
      <c r="C258" s="68" t="s">
        <v>230</v>
      </c>
      <c r="D258" s="179">
        <v>0</v>
      </c>
      <c r="E258" s="182">
        <v>120</v>
      </c>
      <c r="F258" s="180">
        <f t="shared" si="10"/>
        <v>-120</v>
      </c>
      <c r="G258" s="181"/>
    </row>
    <row r="259" spans="1:7" s="14" customFormat="1" x14ac:dyDescent="0.2">
      <c r="A259" s="44" t="s">
        <v>147</v>
      </c>
      <c r="B259" s="15" t="s">
        <v>148</v>
      </c>
      <c r="C259" s="69"/>
      <c r="D259" s="121">
        <f>SUM(D260)</f>
        <v>20018</v>
      </c>
      <c r="E259" s="175">
        <f>SUM(E260)</f>
        <v>4270.45</v>
      </c>
      <c r="F259" s="162">
        <f t="shared" si="8"/>
        <v>15747.55</v>
      </c>
      <c r="G259" s="163">
        <f t="shared" si="9"/>
        <v>0.21333050254770705</v>
      </c>
    </row>
    <row r="260" spans="1:7" s="14" customFormat="1" x14ac:dyDescent="0.2">
      <c r="A260" s="44"/>
      <c r="B260" s="15">
        <v>65</v>
      </c>
      <c r="C260" s="69" t="s">
        <v>192</v>
      </c>
      <c r="D260" s="121">
        <f>SUM(D261:D262)</f>
        <v>20018</v>
      </c>
      <c r="E260" s="175">
        <f>SUM(E261:E262)</f>
        <v>4270.45</v>
      </c>
      <c r="F260" s="162">
        <f t="shared" si="8"/>
        <v>15747.55</v>
      </c>
      <c r="G260" s="163">
        <f t="shared" si="9"/>
        <v>0.21333050254770705</v>
      </c>
    </row>
    <row r="261" spans="1:7" s="16" customFormat="1" ht="25.5" x14ac:dyDescent="0.2">
      <c r="A261" s="60"/>
      <c r="B261" s="33" t="s">
        <v>46</v>
      </c>
      <c r="C261" s="86" t="s">
        <v>89</v>
      </c>
      <c r="D261" s="122">
        <v>18600</v>
      </c>
      <c r="E261" s="158">
        <v>3900.69</v>
      </c>
      <c r="F261" s="154">
        <f t="shared" si="8"/>
        <v>14699.31</v>
      </c>
      <c r="G261" s="156">
        <f t="shared" si="9"/>
        <v>0.20971451612903227</v>
      </c>
    </row>
    <row r="262" spans="1:7" ht="13.5" thickBot="1" x14ac:dyDescent="0.25">
      <c r="A262" s="46"/>
      <c r="B262" s="29">
        <v>6502</v>
      </c>
      <c r="C262" s="30" t="s">
        <v>101</v>
      </c>
      <c r="D262" s="122">
        <v>1418</v>
      </c>
      <c r="E262" s="158">
        <v>369.76</v>
      </c>
      <c r="F262" s="154">
        <f t="shared" si="8"/>
        <v>1048.24</v>
      </c>
      <c r="G262" s="156">
        <f t="shared" si="9"/>
        <v>0.26076163610719322</v>
      </c>
    </row>
    <row r="263" spans="1:7" ht="13.5" thickBot="1" x14ac:dyDescent="0.25">
      <c r="A263" s="59" t="s">
        <v>47</v>
      </c>
      <c r="B263" s="7" t="s">
        <v>149</v>
      </c>
      <c r="C263" s="89"/>
      <c r="D263" s="123">
        <f>SUM(D264+D267+D281)</f>
        <v>37857</v>
      </c>
      <c r="E263" s="169">
        <f>SUM(E264+E267+E281)</f>
        <v>8664.92</v>
      </c>
      <c r="F263" s="160">
        <f t="shared" si="8"/>
        <v>29192.080000000002</v>
      </c>
      <c r="G263" s="161">
        <f t="shared" si="9"/>
        <v>0.22888554296431307</v>
      </c>
    </row>
    <row r="264" spans="1:7" x14ac:dyDescent="0.2">
      <c r="A264" s="44" t="s">
        <v>358</v>
      </c>
      <c r="B264" s="15" t="s">
        <v>359</v>
      </c>
      <c r="C264" s="65"/>
      <c r="D264" s="114">
        <f>SUM(D265)</f>
        <v>1500</v>
      </c>
      <c r="E264" s="184">
        <f>SUM(E265)</f>
        <v>0</v>
      </c>
      <c r="F264" s="162">
        <f t="shared" si="8"/>
        <v>1500</v>
      </c>
      <c r="G264" s="163">
        <f t="shared" si="9"/>
        <v>0</v>
      </c>
    </row>
    <row r="265" spans="1:7" ht="25.5" x14ac:dyDescent="0.2">
      <c r="A265" s="44"/>
      <c r="B265" s="31">
        <v>413</v>
      </c>
      <c r="C265" s="87" t="s">
        <v>129</v>
      </c>
      <c r="D265" s="121">
        <f>SUM(D266)</f>
        <v>1500</v>
      </c>
      <c r="E265" s="175">
        <f>SUM(E266)</f>
        <v>0</v>
      </c>
      <c r="F265" s="162">
        <f t="shared" si="8"/>
        <v>1500</v>
      </c>
      <c r="G265" s="163">
        <f t="shared" si="9"/>
        <v>0</v>
      </c>
    </row>
    <row r="266" spans="1:7" x14ac:dyDescent="0.2">
      <c r="A266" s="44"/>
      <c r="B266" s="29">
        <v>4139</v>
      </c>
      <c r="C266" s="86" t="s">
        <v>360</v>
      </c>
      <c r="D266" s="122">
        <v>1500</v>
      </c>
      <c r="E266" s="158">
        <v>0</v>
      </c>
      <c r="F266" s="154">
        <f t="shared" si="8"/>
        <v>1500</v>
      </c>
      <c r="G266" s="156">
        <f t="shared" si="9"/>
        <v>0</v>
      </c>
    </row>
    <row r="267" spans="1:7" s="14" customFormat="1" x14ac:dyDescent="0.2">
      <c r="A267" s="44" t="s">
        <v>48</v>
      </c>
      <c r="B267" s="15" t="s">
        <v>150</v>
      </c>
      <c r="C267" s="90"/>
      <c r="D267" s="108">
        <f>SUM(D268+D269+D274)</f>
        <v>17583</v>
      </c>
      <c r="E267" s="168">
        <f>SUM(E268+E269+E274)</f>
        <v>3971.3599999999997</v>
      </c>
      <c r="F267" s="162">
        <f t="shared" si="8"/>
        <v>13611.64</v>
      </c>
      <c r="G267" s="163">
        <f t="shared" si="9"/>
        <v>0.22586361826764487</v>
      </c>
    </row>
    <row r="268" spans="1:7" s="14" customFormat="1" x14ac:dyDescent="0.2">
      <c r="A268" s="44"/>
      <c r="B268" s="34">
        <v>452</v>
      </c>
      <c r="C268" s="87" t="s">
        <v>131</v>
      </c>
      <c r="D268" s="108">
        <v>7</v>
      </c>
      <c r="E268" s="186">
        <v>0</v>
      </c>
      <c r="F268" s="162">
        <f t="shared" si="8"/>
        <v>7</v>
      </c>
      <c r="G268" s="163">
        <f t="shared" si="9"/>
        <v>0</v>
      </c>
    </row>
    <row r="269" spans="1:7" s="14" customFormat="1" x14ac:dyDescent="0.2">
      <c r="A269" s="44"/>
      <c r="B269" s="15">
        <v>50</v>
      </c>
      <c r="C269" s="69" t="s">
        <v>19</v>
      </c>
      <c r="D269" s="108">
        <f>SUM(D270+D273)</f>
        <v>13073</v>
      </c>
      <c r="E269" s="168">
        <f>SUM(E270+E273)</f>
        <v>2950.04</v>
      </c>
      <c r="F269" s="162">
        <f t="shared" si="8"/>
        <v>10122.959999999999</v>
      </c>
      <c r="G269" s="163">
        <f t="shared" si="9"/>
        <v>0.22565899181519161</v>
      </c>
    </row>
    <row r="270" spans="1:7" s="14" customFormat="1" x14ac:dyDescent="0.2">
      <c r="A270" s="44"/>
      <c r="B270" s="10">
        <v>500</v>
      </c>
      <c r="C270" s="68" t="s">
        <v>210</v>
      </c>
      <c r="D270" s="116">
        <f>SUM(D271:D272)</f>
        <v>9060</v>
      </c>
      <c r="E270" s="171">
        <f>SUM(E271:E272)</f>
        <v>2125.7399999999998</v>
      </c>
      <c r="F270" s="154">
        <f t="shared" si="8"/>
        <v>6934.26</v>
      </c>
      <c r="G270" s="156">
        <f t="shared" si="9"/>
        <v>0.23462913907284766</v>
      </c>
    </row>
    <row r="271" spans="1:7" s="14" customFormat="1" x14ac:dyDescent="0.2">
      <c r="A271" s="44"/>
      <c r="B271" s="10">
        <v>5002</v>
      </c>
      <c r="C271" s="68" t="s">
        <v>218</v>
      </c>
      <c r="D271" s="116">
        <v>8460</v>
      </c>
      <c r="E271" s="158">
        <v>2036.53</v>
      </c>
      <c r="F271" s="154">
        <f t="shared" si="8"/>
        <v>6423.47</v>
      </c>
      <c r="G271" s="156">
        <f t="shared" si="9"/>
        <v>0.24072458628841606</v>
      </c>
    </row>
    <row r="272" spans="1:7" s="14" customFormat="1" x14ac:dyDescent="0.2">
      <c r="A272" s="44"/>
      <c r="B272" s="10">
        <v>5005</v>
      </c>
      <c r="C272" s="68" t="s">
        <v>241</v>
      </c>
      <c r="D272" s="116">
        <v>600</v>
      </c>
      <c r="E272" s="158">
        <v>89.21</v>
      </c>
      <c r="F272" s="154">
        <f t="shared" ref="F272:F337" si="11">D272-E272</f>
        <v>510.79</v>
      </c>
      <c r="G272" s="156">
        <f t="shared" ref="G272:G336" si="12">E272/D272</f>
        <v>0.14868333333333333</v>
      </c>
    </row>
    <row r="273" spans="1:7" s="14" customFormat="1" x14ac:dyDescent="0.2">
      <c r="A273" s="44"/>
      <c r="B273" s="10">
        <v>506</v>
      </c>
      <c r="C273" s="68" t="s">
        <v>211</v>
      </c>
      <c r="D273" s="116">
        <v>4013</v>
      </c>
      <c r="E273" s="158">
        <v>824.3</v>
      </c>
      <c r="F273" s="154">
        <f t="shared" si="11"/>
        <v>3188.7</v>
      </c>
      <c r="G273" s="156">
        <f t="shared" si="12"/>
        <v>0.20540742586593569</v>
      </c>
    </row>
    <row r="274" spans="1:7" s="14" customFormat="1" x14ac:dyDescent="0.2">
      <c r="A274" s="44"/>
      <c r="B274" s="15">
        <v>55</v>
      </c>
      <c r="C274" s="69" t="s">
        <v>20</v>
      </c>
      <c r="D274" s="108">
        <f>SUM(D275:D280)</f>
        <v>4503</v>
      </c>
      <c r="E274" s="168">
        <f>SUM(E275:E280)</f>
        <v>1021.3199999999999</v>
      </c>
      <c r="F274" s="162">
        <f t="shared" si="11"/>
        <v>3481.6800000000003</v>
      </c>
      <c r="G274" s="163">
        <f t="shared" si="12"/>
        <v>0.22680879413724184</v>
      </c>
    </row>
    <row r="275" spans="1:7" x14ac:dyDescent="0.2">
      <c r="A275" s="46"/>
      <c r="B275" s="10">
        <v>5500</v>
      </c>
      <c r="C275" s="68" t="s">
        <v>21</v>
      </c>
      <c r="D275" s="107">
        <v>220</v>
      </c>
      <c r="E275" s="158">
        <v>100</v>
      </c>
      <c r="F275" s="154">
        <f t="shared" si="11"/>
        <v>120</v>
      </c>
      <c r="G275" s="156">
        <f t="shared" si="12"/>
        <v>0.45454545454545453</v>
      </c>
    </row>
    <row r="276" spans="1:7" s="14" customFormat="1" x14ac:dyDescent="0.2">
      <c r="A276" s="44"/>
      <c r="B276" s="10">
        <v>5511</v>
      </c>
      <c r="C276" s="68" t="s">
        <v>212</v>
      </c>
      <c r="D276" s="107">
        <v>1320</v>
      </c>
      <c r="E276" s="158">
        <v>367.78</v>
      </c>
      <c r="F276" s="154">
        <f t="shared" si="11"/>
        <v>952.22</v>
      </c>
      <c r="G276" s="156">
        <f t="shared" si="12"/>
        <v>0.2786212121212121</v>
      </c>
    </row>
    <row r="277" spans="1:7" s="14" customFormat="1" x14ac:dyDescent="0.2">
      <c r="A277" s="44"/>
      <c r="B277" s="10">
        <v>5513</v>
      </c>
      <c r="C277" s="68" t="s">
        <v>24</v>
      </c>
      <c r="D277" s="107">
        <v>2203</v>
      </c>
      <c r="E277" s="158">
        <v>493.54</v>
      </c>
      <c r="F277" s="154">
        <f t="shared" si="11"/>
        <v>1709.46</v>
      </c>
      <c r="G277" s="156">
        <f t="shared" si="12"/>
        <v>0.22403086699954608</v>
      </c>
    </row>
    <row r="278" spans="1:7" s="14" customFormat="1" x14ac:dyDescent="0.2">
      <c r="A278" s="44"/>
      <c r="B278" s="10">
        <v>5514</v>
      </c>
      <c r="C278" s="68" t="s">
        <v>213</v>
      </c>
      <c r="D278" s="107">
        <v>60</v>
      </c>
      <c r="E278" s="158">
        <v>60</v>
      </c>
      <c r="F278" s="154">
        <f t="shared" si="11"/>
        <v>0</v>
      </c>
      <c r="G278" s="156">
        <f t="shared" si="12"/>
        <v>1</v>
      </c>
    </row>
    <row r="279" spans="1:7" s="14" customFormat="1" x14ac:dyDescent="0.2">
      <c r="A279" s="44"/>
      <c r="B279" s="10">
        <v>5515</v>
      </c>
      <c r="C279" s="68" t="s">
        <v>25</v>
      </c>
      <c r="D279" s="107">
        <v>500</v>
      </c>
      <c r="E279" s="158">
        <v>0</v>
      </c>
      <c r="F279" s="154">
        <f t="shared" si="11"/>
        <v>500</v>
      </c>
      <c r="G279" s="156">
        <f t="shared" si="12"/>
        <v>0</v>
      </c>
    </row>
    <row r="280" spans="1:7" s="14" customFormat="1" x14ac:dyDescent="0.2">
      <c r="A280" s="44"/>
      <c r="B280" s="10">
        <v>5532</v>
      </c>
      <c r="C280" s="68" t="s">
        <v>84</v>
      </c>
      <c r="D280" s="107">
        <v>200</v>
      </c>
      <c r="E280" s="158">
        <v>0</v>
      </c>
      <c r="F280" s="154">
        <f t="shared" si="11"/>
        <v>200</v>
      </c>
      <c r="G280" s="156">
        <f t="shared" si="12"/>
        <v>0</v>
      </c>
    </row>
    <row r="281" spans="1:7" s="14" customFormat="1" x14ac:dyDescent="0.2">
      <c r="A281" s="44" t="s">
        <v>49</v>
      </c>
      <c r="B281" s="15" t="s">
        <v>242</v>
      </c>
      <c r="C281" s="91"/>
      <c r="D281" s="124">
        <f>SUM(D282)</f>
        <v>18774</v>
      </c>
      <c r="E281" s="185">
        <f>SUM(E282)</f>
        <v>4693.5600000000004</v>
      </c>
      <c r="F281" s="162">
        <f t="shared" si="11"/>
        <v>14080.439999999999</v>
      </c>
      <c r="G281" s="163">
        <f t="shared" si="12"/>
        <v>0.2500031959092362</v>
      </c>
    </row>
    <row r="282" spans="1:7" s="14" customFormat="1" x14ac:dyDescent="0.2">
      <c r="A282" s="44"/>
      <c r="B282" s="15">
        <v>55</v>
      </c>
      <c r="C282" s="69" t="s">
        <v>20</v>
      </c>
      <c r="D282" s="124">
        <f>SUM(D283)</f>
        <v>18774</v>
      </c>
      <c r="E282" s="185">
        <f>SUM(E283)</f>
        <v>4693.5600000000004</v>
      </c>
      <c r="F282" s="162">
        <f t="shared" si="11"/>
        <v>14080.439999999999</v>
      </c>
      <c r="G282" s="163">
        <f t="shared" si="12"/>
        <v>0.2500031959092362</v>
      </c>
    </row>
    <row r="283" spans="1:7" s="16" customFormat="1" ht="13.5" thickBot="1" x14ac:dyDescent="0.25">
      <c r="A283" s="62"/>
      <c r="B283" s="11">
        <v>5511</v>
      </c>
      <c r="C283" s="82" t="s">
        <v>212</v>
      </c>
      <c r="D283" s="125">
        <v>18774</v>
      </c>
      <c r="E283" s="158">
        <v>4693.5600000000004</v>
      </c>
      <c r="F283" s="154">
        <f t="shared" si="11"/>
        <v>14080.439999999999</v>
      </c>
      <c r="G283" s="156">
        <f t="shared" si="12"/>
        <v>0.2500031959092362</v>
      </c>
    </row>
    <row r="284" spans="1:7" ht="13.5" thickBot="1" x14ac:dyDescent="0.25">
      <c r="A284" s="59" t="s">
        <v>50</v>
      </c>
      <c r="B284" s="7" t="s">
        <v>151</v>
      </c>
      <c r="C284" s="89"/>
      <c r="D284" s="123">
        <f>SUM(D285+D290+D306+D319)</f>
        <v>980505</v>
      </c>
      <c r="E284" s="169">
        <f>SUM(E285+E290+E306+E319)</f>
        <v>101994.26999999999</v>
      </c>
      <c r="F284" s="160">
        <f>D284-E284</f>
        <v>878510.73</v>
      </c>
      <c r="G284" s="161">
        <f t="shared" si="12"/>
        <v>0.10402218244680037</v>
      </c>
    </row>
    <row r="285" spans="1:7" s="14" customFormat="1" x14ac:dyDescent="0.2">
      <c r="A285" s="61" t="s">
        <v>51</v>
      </c>
      <c r="B285" s="23" t="s">
        <v>177</v>
      </c>
      <c r="C285" s="92"/>
      <c r="D285" s="126">
        <f>SUM(D286+D288)</f>
        <v>3600</v>
      </c>
      <c r="E285" s="187">
        <f>SUM(E286+E288)</f>
        <v>0</v>
      </c>
      <c r="F285" s="162">
        <f t="shared" si="11"/>
        <v>3600</v>
      </c>
      <c r="G285" s="163">
        <f t="shared" si="12"/>
        <v>0</v>
      </c>
    </row>
    <row r="286" spans="1:7" s="14" customFormat="1" x14ac:dyDescent="0.2">
      <c r="A286" s="44"/>
      <c r="B286" s="15">
        <v>55</v>
      </c>
      <c r="C286" s="69" t="s">
        <v>20</v>
      </c>
      <c r="D286" s="108">
        <f>SUM(D287:D287)</f>
        <v>3500</v>
      </c>
      <c r="E286" s="168">
        <f>SUM(E287:E287)</f>
        <v>0</v>
      </c>
      <c r="F286" s="162">
        <f t="shared" si="11"/>
        <v>3500</v>
      </c>
      <c r="G286" s="163">
        <f t="shared" si="12"/>
        <v>0</v>
      </c>
    </row>
    <row r="287" spans="1:7" s="14" customFormat="1" x14ac:dyDescent="0.2">
      <c r="A287" s="44"/>
      <c r="B287" s="10">
        <v>5511</v>
      </c>
      <c r="C287" s="68" t="s">
        <v>212</v>
      </c>
      <c r="D287" s="107">
        <v>3500</v>
      </c>
      <c r="E287" s="158">
        <v>0</v>
      </c>
      <c r="F287" s="154">
        <f t="shared" si="11"/>
        <v>3500</v>
      </c>
      <c r="G287" s="156">
        <f t="shared" si="12"/>
        <v>0</v>
      </c>
    </row>
    <row r="288" spans="1:7" s="14" customFormat="1" x14ac:dyDescent="0.2">
      <c r="A288" s="44"/>
      <c r="B288" s="32">
        <v>60</v>
      </c>
      <c r="C288" s="70" t="s">
        <v>82</v>
      </c>
      <c r="D288" s="108">
        <f>SUM(D289)</f>
        <v>100</v>
      </c>
      <c r="E288" s="168">
        <f>SUM(E289)</f>
        <v>0</v>
      </c>
      <c r="F288" s="162">
        <f t="shared" si="11"/>
        <v>100</v>
      </c>
      <c r="G288" s="163">
        <f t="shared" si="12"/>
        <v>0</v>
      </c>
    </row>
    <row r="289" spans="1:7" s="14" customFormat="1" x14ac:dyDescent="0.2">
      <c r="A289" s="44"/>
      <c r="B289" s="30">
        <v>6010</v>
      </c>
      <c r="C289" s="71" t="s">
        <v>215</v>
      </c>
      <c r="D289" s="107">
        <v>100</v>
      </c>
      <c r="E289" s="158">
        <v>0</v>
      </c>
      <c r="F289" s="154">
        <f t="shared" si="11"/>
        <v>100</v>
      </c>
      <c r="G289" s="156">
        <f t="shared" si="12"/>
        <v>0</v>
      </c>
    </row>
    <row r="290" spans="1:7" s="14" customFormat="1" x14ac:dyDescent="0.2">
      <c r="A290" s="44" t="s">
        <v>52</v>
      </c>
      <c r="B290" s="15" t="s">
        <v>152</v>
      </c>
      <c r="C290" s="90"/>
      <c r="D290" s="108">
        <f>SUM(D291+D301)</f>
        <v>946715</v>
      </c>
      <c r="E290" s="168">
        <f>SUM(E291+E301)</f>
        <v>90977.359999999986</v>
      </c>
      <c r="F290" s="162">
        <f t="shared" si="11"/>
        <v>855737.64</v>
      </c>
      <c r="G290" s="163">
        <f t="shared" si="12"/>
        <v>9.6097938661582408E-2</v>
      </c>
    </row>
    <row r="291" spans="1:7" s="14" customFormat="1" x14ac:dyDescent="0.2">
      <c r="A291" s="44"/>
      <c r="B291" s="15">
        <v>55</v>
      </c>
      <c r="C291" s="69" t="s">
        <v>20</v>
      </c>
      <c r="D291" s="108">
        <f>SUM(D292)</f>
        <v>391030</v>
      </c>
      <c r="E291" s="168">
        <f>SUM(E292)</f>
        <v>90977.359999999986</v>
      </c>
      <c r="F291" s="162">
        <f t="shared" si="11"/>
        <v>300052.64</v>
      </c>
      <c r="G291" s="163">
        <f t="shared" si="12"/>
        <v>0.2326608188630028</v>
      </c>
    </row>
    <row r="292" spans="1:7" x14ac:dyDescent="0.2">
      <c r="A292" s="46"/>
      <c r="B292" s="10">
        <v>5512</v>
      </c>
      <c r="C292" s="68" t="s">
        <v>26</v>
      </c>
      <c r="D292" s="107">
        <f>SUM(D293:D300)</f>
        <v>391030</v>
      </c>
      <c r="E292" s="167">
        <f>SUM(E293:E300)</f>
        <v>90977.359999999986</v>
      </c>
      <c r="F292" s="154">
        <f t="shared" si="11"/>
        <v>300052.64</v>
      </c>
      <c r="G292" s="156">
        <f t="shared" si="12"/>
        <v>0.2326608188630028</v>
      </c>
    </row>
    <row r="293" spans="1:7" x14ac:dyDescent="0.2">
      <c r="A293" s="46"/>
      <c r="B293" s="10"/>
      <c r="C293" s="68" t="s">
        <v>329</v>
      </c>
      <c r="D293" s="127">
        <v>137000</v>
      </c>
      <c r="E293" s="158">
        <v>90660.18</v>
      </c>
      <c r="F293" s="154">
        <f t="shared" si="11"/>
        <v>46339.820000000007</v>
      </c>
      <c r="G293" s="156">
        <f t="shared" si="12"/>
        <v>0.66175313868613128</v>
      </c>
    </row>
    <row r="294" spans="1:7" x14ac:dyDescent="0.2">
      <c r="A294" s="46"/>
      <c r="B294" s="10"/>
      <c r="C294" s="68" t="s">
        <v>330</v>
      </c>
      <c r="D294" s="127">
        <v>67550</v>
      </c>
      <c r="E294" s="158">
        <v>0</v>
      </c>
      <c r="F294" s="154">
        <f t="shared" si="11"/>
        <v>67550</v>
      </c>
      <c r="G294" s="156">
        <f t="shared" si="12"/>
        <v>0</v>
      </c>
    </row>
    <row r="295" spans="1:7" x14ac:dyDescent="0.2">
      <c r="A295" s="46"/>
      <c r="B295" s="10"/>
      <c r="C295" s="68" t="s">
        <v>331</v>
      </c>
      <c r="D295" s="127">
        <v>131480</v>
      </c>
      <c r="E295" s="158">
        <v>0</v>
      </c>
      <c r="F295" s="154">
        <f t="shared" si="11"/>
        <v>131480</v>
      </c>
      <c r="G295" s="156">
        <f t="shared" si="12"/>
        <v>0</v>
      </c>
    </row>
    <row r="296" spans="1:7" x14ac:dyDescent="0.2">
      <c r="A296" s="46"/>
      <c r="B296" s="10"/>
      <c r="C296" s="68" t="s">
        <v>332</v>
      </c>
      <c r="D296" s="127">
        <v>10000</v>
      </c>
      <c r="E296" s="158">
        <v>0</v>
      </c>
      <c r="F296" s="154">
        <f t="shared" si="11"/>
        <v>10000</v>
      </c>
      <c r="G296" s="156">
        <f t="shared" si="12"/>
        <v>0</v>
      </c>
    </row>
    <row r="297" spans="1:7" x14ac:dyDescent="0.2">
      <c r="A297" s="46"/>
      <c r="B297" s="10"/>
      <c r="C297" s="68" t="s">
        <v>333</v>
      </c>
      <c r="D297" s="127">
        <v>21000</v>
      </c>
      <c r="E297" s="158">
        <v>0</v>
      </c>
      <c r="F297" s="154">
        <f t="shared" si="11"/>
        <v>21000</v>
      </c>
      <c r="G297" s="156">
        <f t="shared" si="12"/>
        <v>0</v>
      </c>
    </row>
    <row r="298" spans="1:7" x14ac:dyDescent="0.2">
      <c r="A298" s="46"/>
      <c r="B298" s="10"/>
      <c r="C298" s="68" t="s">
        <v>219</v>
      </c>
      <c r="D298" s="127">
        <v>7000</v>
      </c>
      <c r="E298" s="158">
        <v>113.18</v>
      </c>
      <c r="F298" s="154">
        <f t="shared" si="11"/>
        <v>6886.82</v>
      </c>
      <c r="G298" s="156">
        <f t="shared" si="12"/>
        <v>1.6168571428571428E-2</v>
      </c>
    </row>
    <row r="299" spans="1:7" x14ac:dyDescent="0.2">
      <c r="A299" s="46"/>
      <c r="B299" s="10"/>
      <c r="C299" s="68" t="s">
        <v>334</v>
      </c>
      <c r="D299" s="127">
        <v>7000</v>
      </c>
      <c r="E299" s="158">
        <v>204</v>
      </c>
      <c r="F299" s="154">
        <f t="shared" si="11"/>
        <v>6796</v>
      </c>
      <c r="G299" s="156">
        <f t="shared" si="12"/>
        <v>2.9142857142857144E-2</v>
      </c>
    </row>
    <row r="300" spans="1:7" x14ac:dyDescent="0.2">
      <c r="A300" s="46"/>
      <c r="B300" s="10"/>
      <c r="C300" s="68" t="s">
        <v>361</v>
      </c>
      <c r="D300" s="127">
        <v>10000</v>
      </c>
      <c r="E300" s="158">
        <v>0</v>
      </c>
      <c r="F300" s="154">
        <f t="shared" si="11"/>
        <v>10000</v>
      </c>
      <c r="G300" s="156">
        <f t="shared" si="12"/>
        <v>0</v>
      </c>
    </row>
    <row r="301" spans="1:7" x14ac:dyDescent="0.2">
      <c r="A301" s="46"/>
      <c r="B301" s="15">
        <v>15</v>
      </c>
      <c r="C301" s="83" t="s">
        <v>243</v>
      </c>
      <c r="D301" s="108">
        <f>SUM(D302)</f>
        <v>555685</v>
      </c>
      <c r="E301" s="168">
        <f>SUM(E302)</f>
        <v>0</v>
      </c>
      <c r="F301" s="162">
        <f t="shared" si="11"/>
        <v>555685</v>
      </c>
      <c r="G301" s="163">
        <f t="shared" si="12"/>
        <v>0</v>
      </c>
    </row>
    <row r="302" spans="1:7" x14ac:dyDescent="0.2">
      <c r="A302" s="46"/>
      <c r="B302" s="10">
        <v>1551</v>
      </c>
      <c r="C302" s="68" t="s">
        <v>228</v>
      </c>
      <c r="D302" s="107">
        <f>SUM(D303:D305)</f>
        <v>555685</v>
      </c>
      <c r="E302" s="167">
        <f>SUM(E303:E305)</f>
        <v>0</v>
      </c>
      <c r="F302" s="154">
        <f t="shared" si="11"/>
        <v>555685</v>
      </c>
      <c r="G302" s="156">
        <f t="shared" si="12"/>
        <v>0</v>
      </c>
    </row>
    <row r="303" spans="1:7" ht="25.5" x14ac:dyDescent="0.2">
      <c r="A303" s="46"/>
      <c r="B303" s="10"/>
      <c r="C303" s="84" t="s">
        <v>362</v>
      </c>
      <c r="D303" s="107">
        <v>255685</v>
      </c>
      <c r="E303" s="158">
        <v>0</v>
      </c>
      <c r="F303" s="154">
        <f t="shared" si="11"/>
        <v>255685</v>
      </c>
      <c r="G303" s="156">
        <f t="shared" si="12"/>
        <v>0</v>
      </c>
    </row>
    <row r="304" spans="1:7" x14ac:dyDescent="0.2">
      <c r="A304" s="46"/>
      <c r="B304" s="10"/>
      <c r="C304" s="84" t="s">
        <v>363</v>
      </c>
      <c r="D304" s="107">
        <v>200000</v>
      </c>
      <c r="E304" s="158">
        <v>0</v>
      </c>
      <c r="F304" s="154">
        <f t="shared" si="11"/>
        <v>200000</v>
      </c>
      <c r="G304" s="156">
        <f t="shared" si="12"/>
        <v>0</v>
      </c>
    </row>
    <row r="305" spans="1:7" ht="25.5" x14ac:dyDescent="0.2">
      <c r="A305" s="46"/>
      <c r="B305" s="10"/>
      <c r="C305" s="84" t="s">
        <v>364</v>
      </c>
      <c r="D305" s="107">
        <v>100000</v>
      </c>
      <c r="E305" s="158">
        <v>0</v>
      </c>
      <c r="F305" s="154">
        <f t="shared" si="11"/>
        <v>100000</v>
      </c>
      <c r="G305" s="156">
        <f t="shared" si="12"/>
        <v>0</v>
      </c>
    </row>
    <row r="306" spans="1:7" s="14" customFormat="1" x14ac:dyDescent="0.2">
      <c r="A306" s="44" t="s">
        <v>310</v>
      </c>
      <c r="B306" s="15" t="s">
        <v>451</v>
      </c>
      <c r="C306" s="90"/>
      <c r="D306" s="108">
        <f>SUM(D307+D316)</f>
        <v>25190</v>
      </c>
      <c r="E306" s="168">
        <f>SUM(E307+E316)</f>
        <v>11016.91</v>
      </c>
      <c r="F306" s="162">
        <f t="shared" si="11"/>
        <v>14173.09</v>
      </c>
      <c r="G306" s="163">
        <f t="shared" si="12"/>
        <v>0.43735252084160381</v>
      </c>
    </row>
    <row r="307" spans="1:7" x14ac:dyDescent="0.2">
      <c r="A307" s="44" t="s">
        <v>310</v>
      </c>
      <c r="B307" s="15" t="s">
        <v>274</v>
      </c>
      <c r="C307" s="90"/>
      <c r="D307" s="108">
        <f>SUM(D308+D312)</f>
        <v>15190</v>
      </c>
      <c r="E307" s="168">
        <f>SUM(E308+E312)</f>
        <v>4056.91</v>
      </c>
      <c r="F307" s="162">
        <f t="shared" si="11"/>
        <v>11133.09</v>
      </c>
      <c r="G307" s="163">
        <f t="shared" si="12"/>
        <v>0.26707768268597759</v>
      </c>
    </row>
    <row r="308" spans="1:7" x14ac:dyDescent="0.2">
      <c r="A308" s="44"/>
      <c r="B308" s="15">
        <v>50</v>
      </c>
      <c r="C308" s="69" t="s">
        <v>19</v>
      </c>
      <c r="D308" s="108">
        <f>SUM(D309+D311)</f>
        <v>10190</v>
      </c>
      <c r="E308" s="168">
        <f>SUM(E309+E311)</f>
        <v>2394.2799999999997</v>
      </c>
      <c r="F308" s="162">
        <f t="shared" si="11"/>
        <v>7795.72</v>
      </c>
      <c r="G308" s="163">
        <f t="shared" si="12"/>
        <v>0.23496368989205099</v>
      </c>
    </row>
    <row r="309" spans="1:7" x14ac:dyDescent="0.2">
      <c r="A309" s="44"/>
      <c r="B309" s="10">
        <v>500</v>
      </c>
      <c r="C309" s="68" t="s">
        <v>210</v>
      </c>
      <c r="D309" s="116">
        <f>SUM(D310)</f>
        <v>7616</v>
      </c>
      <c r="E309" s="171">
        <f>SUM(E310)</f>
        <v>1773.27</v>
      </c>
      <c r="F309" s="154">
        <f t="shared" si="11"/>
        <v>5842.73</v>
      </c>
      <c r="G309" s="156">
        <f t="shared" si="12"/>
        <v>0.23283482142857143</v>
      </c>
    </row>
    <row r="310" spans="1:7" x14ac:dyDescent="0.2">
      <c r="A310" s="44"/>
      <c r="B310" s="10">
        <v>5002</v>
      </c>
      <c r="C310" s="68" t="s">
        <v>218</v>
      </c>
      <c r="D310" s="116">
        <v>7616</v>
      </c>
      <c r="E310" s="158">
        <v>1773.27</v>
      </c>
      <c r="F310" s="154">
        <f t="shared" si="11"/>
        <v>5842.73</v>
      </c>
      <c r="G310" s="156">
        <f t="shared" si="12"/>
        <v>0.23283482142857143</v>
      </c>
    </row>
    <row r="311" spans="1:7" x14ac:dyDescent="0.2">
      <c r="A311" s="44"/>
      <c r="B311" s="10">
        <v>506</v>
      </c>
      <c r="C311" s="68" t="s">
        <v>211</v>
      </c>
      <c r="D311" s="116">
        <v>2574</v>
      </c>
      <c r="E311" s="158">
        <v>621.01</v>
      </c>
      <c r="F311" s="154">
        <f t="shared" si="11"/>
        <v>1952.99</v>
      </c>
      <c r="G311" s="156">
        <f t="shared" si="12"/>
        <v>0.24126262626262626</v>
      </c>
    </row>
    <row r="312" spans="1:7" x14ac:dyDescent="0.2">
      <c r="A312" s="44"/>
      <c r="B312" s="15">
        <v>55</v>
      </c>
      <c r="C312" s="69" t="s">
        <v>20</v>
      </c>
      <c r="D312" s="108">
        <f>SUM(D313:D315)</f>
        <v>5000</v>
      </c>
      <c r="E312" s="168">
        <f>SUM(E313:E315)</f>
        <v>1662.63</v>
      </c>
      <c r="F312" s="162">
        <f t="shared" si="11"/>
        <v>3337.37</v>
      </c>
      <c r="G312" s="163">
        <f t="shared" si="12"/>
        <v>0.33252600000000004</v>
      </c>
    </row>
    <row r="313" spans="1:7" x14ac:dyDescent="0.2">
      <c r="A313" s="46"/>
      <c r="B313" s="10">
        <v>5500</v>
      </c>
      <c r="C313" s="68" t="s">
        <v>21</v>
      </c>
      <c r="D313" s="107">
        <v>500</v>
      </c>
      <c r="E313" s="158">
        <v>152.63999999999999</v>
      </c>
      <c r="F313" s="154">
        <f t="shared" si="11"/>
        <v>347.36</v>
      </c>
      <c r="G313" s="156">
        <f t="shared" si="12"/>
        <v>0.30528</v>
      </c>
    </row>
    <row r="314" spans="1:7" x14ac:dyDescent="0.2">
      <c r="A314" s="46"/>
      <c r="B314" s="10">
        <v>5511</v>
      </c>
      <c r="C314" s="68" t="s">
        <v>212</v>
      </c>
      <c r="D314" s="107">
        <v>4000</v>
      </c>
      <c r="E314" s="158">
        <v>1509.99</v>
      </c>
      <c r="F314" s="154">
        <f t="shared" si="11"/>
        <v>2490.0100000000002</v>
      </c>
      <c r="G314" s="156">
        <f t="shared" si="12"/>
        <v>0.37749749999999999</v>
      </c>
    </row>
    <row r="315" spans="1:7" x14ac:dyDescent="0.2">
      <c r="A315" s="46"/>
      <c r="B315" s="10">
        <v>5515</v>
      </c>
      <c r="C315" s="68" t="s">
        <v>25</v>
      </c>
      <c r="D315" s="107">
        <v>500</v>
      </c>
      <c r="E315" s="158">
        <v>0</v>
      </c>
      <c r="F315" s="154">
        <f t="shared" si="11"/>
        <v>500</v>
      </c>
      <c r="G315" s="156">
        <f t="shared" si="12"/>
        <v>0</v>
      </c>
    </row>
    <row r="316" spans="1:7" x14ac:dyDescent="0.2">
      <c r="A316" s="44" t="s">
        <v>310</v>
      </c>
      <c r="B316" s="15" t="s">
        <v>365</v>
      </c>
      <c r="C316" s="90"/>
      <c r="D316" s="108">
        <f>SUM(D317)</f>
        <v>10000</v>
      </c>
      <c r="E316" s="168">
        <f>SUM(E317)</f>
        <v>6960</v>
      </c>
      <c r="F316" s="162">
        <f t="shared" si="11"/>
        <v>3040</v>
      </c>
      <c r="G316" s="163">
        <f t="shared" si="12"/>
        <v>0.69599999999999995</v>
      </c>
    </row>
    <row r="317" spans="1:7" x14ac:dyDescent="0.2">
      <c r="A317" s="46"/>
      <c r="B317" s="15">
        <v>55</v>
      </c>
      <c r="C317" s="69" t="s">
        <v>20</v>
      </c>
      <c r="D317" s="108">
        <f>SUM(D318)</f>
        <v>10000</v>
      </c>
      <c r="E317" s="168">
        <f>SUM(E318)</f>
        <v>6960</v>
      </c>
      <c r="F317" s="162">
        <f t="shared" si="11"/>
        <v>3040</v>
      </c>
      <c r="G317" s="163">
        <f t="shared" si="12"/>
        <v>0.69599999999999995</v>
      </c>
    </row>
    <row r="318" spans="1:7" x14ac:dyDescent="0.2">
      <c r="A318" s="46"/>
      <c r="B318" s="10">
        <v>5502</v>
      </c>
      <c r="C318" s="68" t="s">
        <v>40</v>
      </c>
      <c r="D318" s="107">
        <v>10000</v>
      </c>
      <c r="E318" s="158">
        <v>6960</v>
      </c>
      <c r="F318" s="154">
        <f t="shared" si="11"/>
        <v>3040</v>
      </c>
      <c r="G318" s="156">
        <f t="shared" si="12"/>
        <v>0.69599999999999995</v>
      </c>
    </row>
    <row r="319" spans="1:7" s="14" customFormat="1" x14ac:dyDescent="0.2">
      <c r="A319" s="44" t="s">
        <v>53</v>
      </c>
      <c r="B319" s="15" t="s">
        <v>153</v>
      </c>
      <c r="C319" s="90"/>
      <c r="D319" s="108">
        <f>SUM(D320)</f>
        <v>5000</v>
      </c>
      <c r="E319" s="168">
        <f>SUM(E320)</f>
        <v>0</v>
      </c>
      <c r="F319" s="162">
        <f t="shared" si="11"/>
        <v>5000</v>
      </c>
      <c r="G319" s="163">
        <f t="shared" si="12"/>
        <v>0</v>
      </c>
    </row>
    <row r="320" spans="1:7" s="14" customFormat="1" x14ac:dyDescent="0.2">
      <c r="A320" s="44"/>
      <c r="B320" s="15">
        <v>55</v>
      </c>
      <c r="C320" s="69" t="s">
        <v>20</v>
      </c>
      <c r="D320" s="108">
        <f>SUM(D321:D322)</f>
        <v>5000</v>
      </c>
      <c r="E320" s="168">
        <f>SUM(E321:E322)</f>
        <v>0</v>
      </c>
      <c r="F320" s="162">
        <f t="shared" si="11"/>
        <v>5000</v>
      </c>
      <c r="G320" s="163">
        <f t="shared" si="12"/>
        <v>0</v>
      </c>
    </row>
    <row r="321" spans="1:7" s="14" customFormat="1" x14ac:dyDescent="0.2">
      <c r="A321" s="44"/>
      <c r="B321" s="10">
        <v>5500</v>
      </c>
      <c r="C321" s="68" t="s">
        <v>21</v>
      </c>
      <c r="D321" s="107">
        <v>1000</v>
      </c>
      <c r="E321" s="158">
        <v>0</v>
      </c>
      <c r="F321" s="154">
        <f t="shared" si="11"/>
        <v>1000</v>
      </c>
      <c r="G321" s="156">
        <f t="shared" si="12"/>
        <v>0</v>
      </c>
    </row>
    <row r="322" spans="1:7" ht="13.5" thickBot="1" x14ac:dyDescent="0.25">
      <c r="A322" s="46"/>
      <c r="B322" s="10">
        <v>5502</v>
      </c>
      <c r="C322" s="68" t="s">
        <v>40</v>
      </c>
      <c r="D322" s="107">
        <v>4000</v>
      </c>
      <c r="E322" s="158">
        <v>0</v>
      </c>
      <c r="F322" s="154">
        <f t="shared" si="11"/>
        <v>4000</v>
      </c>
      <c r="G322" s="156">
        <f t="shared" si="12"/>
        <v>0</v>
      </c>
    </row>
    <row r="323" spans="1:7" ht="13.5" thickBot="1" x14ac:dyDescent="0.25">
      <c r="A323" s="59" t="s">
        <v>54</v>
      </c>
      <c r="B323" s="7" t="s">
        <v>154</v>
      </c>
      <c r="C323" s="89"/>
      <c r="D323" s="123">
        <f>SUM(D324+D329)</f>
        <v>180967</v>
      </c>
      <c r="E323" s="169">
        <f>SUM(E324+E329)</f>
        <v>30349.51</v>
      </c>
      <c r="F323" s="160">
        <f t="shared" si="11"/>
        <v>150617.49</v>
      </c>
      <c r="G323" s="161">
        <f t="shared" si="12"/>
        <v>0.16770742732100327</v>
      </c>
    </row>
    <row r="324" spans="1:7" s="14" customFormat="1" x14ac:dyDescent="0.2">
      <c r="A324" s="44" t="s">
        <v>55</v>
      </c>
      <c r="B324" s="15" t="s">
        <v>155</v>
      </c>
      <c r="C324" s="90"/>
      <c r="D324" s="108">
        <f>SUM(D325+D326)</f>
        <v>48470</v>
      </c>
      <c r="E324" s="168">
        <f>SUM(E325+E326)</f>
        <v>4289.7999999999993</v>
      </c>
      <c r="F324" s="162">
        <f t="shared" si="11"/>
        <v>44180.2</v>
      </c>
      <c r="G324" s="163">
        <f t="shared" si="12"/>
        <v>8.8504229420259942E-2</v>
      </c>
    </row>
    <row r="325" spans="1:7" s="14" customFormat="1" x14ac:dyDescent="0.2">
      <c r="A325" s="44"/>
      <c r="B325" s="34">
        <v>452</v>
      </c>
      <c r="C325" s="87" t="s">
        <v>131</v>
      </c>
      <c r="D325" s="108">
        <v>5200</v>
      </c>
      <c r="E325" s="137">
        <v>1275.31</v>
      </c>
      <c r="F325" s="162">
        <f t="shared" si="11"/>
        <v>3924.69</v>
      </c>
      <c r="G325" s="163">
        <f t="shared" si="12"/>
        <v>0.24525192307692306</v>
      </c>
    </row>
    <row r="326" spans="1:7" s="14" customFormat="1" x14ac:dyDescent="0.2">
      <c r="A326" s="44"/>
      <c r="B326" s="32">
        <v>55</v>
      </c>
      <c r="C326" s="70" t="s">
        <v>20</v>
      </c>
      <c r="D326" s="108">
        <f>SUM(D327:D328)</f>
        <v>43270</v>
      </c>
      <c r="E326" s="168">
        <f>SUM(E327:E328)</f>
        <v>3014.49</v>
      </c>
      <c r="F326" s="162">
        <f t="shared" si="11"/>
        <v>40255.51</v>
      </c>
      <c r="G326" s="163">
        <f t="shared" si="12"/>
        <v>6.9666974809336715E-2</v>
      </c>
    </row>
    <row r="327" spans="1:7" s="14" customFormat="1" x14ac:dyDescent="0.2">
      <c r="A327" s="44"/>
      <c r="B327" s="10">
        <v>5512</v>
      </c>
      <c r="C327" s="68" t="s">
        <v>26</v>
      </c>
      <c r="D327" s="107">
        <v>42270</v>
      </c>
      <c r="E327" s="158">
        <v>1718.49</v>
      </c>
      <c r="F327" s="154">
        <f t="shared" si="11"/>
        <v>40551.51</v>
      </c>
      <c r="G327" s="156">
        <f t="shared" si="12"/>
        <v>4.0655074520936835E-2</v>
      </c>
    </row>
    <row r="328" spans="1:7" s="14" customFormat="1" x14ac:dyDescent="0.2">
      <c r="A328" s="44"/>
      <c r="B328" s="10">
        <v>5515</v>
      </c>
      <c r="C328" s="68" t="s">
        <v>25</v>
      </c>
      <c r="D328" s="107">
        <v>1000</v>
      </c>
      <c r="E328" s="158">
        <v>1296</v>
      </c>
      <c r="F328" s="154">
        <f t="shared" si="11"/>
        <v>-296</v>
      </c>
      <c r="G328" s="156">
        <f t="shared" si="12"/>
        <v>1.296</v>
      </c>
    </row>
    <row r="329" spans="1:7" s="14" customFormat="1" x14ac:dyDescent="0.2">
      <c r="A329" s="44" t="s">
        <v>56</v>
      </c>
      <c r="B329" s="19" t="s">
        <v>156</v>
      </c>
      <c r="C329" s="90"/>
      <c r="D329" s="108">
        <f>SUM(D330+D334+D343+D345)</f>
        <v>132497</v>
      </c>
      <c r="E329" s="168">
        <f>SUM(E330+E334+E343+E345)</f>
        <v>26059.71</v>
      </c>
      <c r="F329" s="162">
        <f t="shared" si="11"/>
        <v>106437.29000000001</v>
      </c>
      <c r="G329" s="163">
        <f t="shared" si="12"/>
        <v>0.19668150977003251</v>
      </c>
    </row>
    <row r="330" spans="1:7" s="14" customFormat="1" x14ac:dyDescent="0.2">
      <c r="A330" s="44"/>
      <c r="B330" s="15">
        <v>50</v>
      </c>
      <c r="C330" s="69" t="s">
        <v>19</v>
      </c>
      <c r="D330" s="108">
        <f>SUM(D331+D333)</f>
        <v>68952</v>
      </c>
      <c r="E330" s="168">
        <f>SUM(E331+E333)</f>
        <v>10088.040000000001</v>
      </c>
      <c r="F330" s="162">
        <f t="shared" si="11"/>
        <v>58863.96</v>
      </c>
      <c r="G330" s="163">
        <f t="shared" si="12"/>
        <v>0.14630525583014273</v>
      </c>
    </row>
    <row r="331" spans="1:7" s="14" customFormat="1" x14ac:dyDescent="0.2">
      <c r="A331" s="44"/>
      <c r="B331" s="10">
        <v>500</v>
      </c>
      <c r="C331" s="68" t="s">
        <v>210</v>
      </c>
      <c r="D331" s="107">
        <f>SUM(D332)</f>
        <v>51534</v>
      </c>
      <c r="E331" s="167">
        <f>SUM(E332)</f>
        <v>7548.8</v>
      </c>
      <c r="F331" s="154">
        <f t="shared" si="11"/>
        <v>43985.2</v>
      </c>
      <c r="G331" s="156">
        <f t="shared" si="12"/>
        <v>0.14648193425699538</v>
      </c>
    </row>
    <row r="332" spans="1:7" s="14" customFormat="1" x14ac:dyDescent="0.2">
      <c r="A332" s="44"/>
      <c r="B332" s="10">
        <v>5002</v>
      </c>
      <c r="C332" s="68" t="s">
        <v>218</v>
      </c>
      <c r="D332" s="107">
        <v>51534</v>
      </c>
      <c r="E332" s="158">
        <v>7548.8</v>
      </c>
      <c r="F332" s="154">
        <f t="shared" si="11"/>
        <v>43985.2</v>
      </c>
      <c r="G332" s="156">
        <f t="shared" si="12"/>
        <v>0.14648193425699538</v>
      </c>
    </row>
    <row r="333" spans="1:7" s="14" customFormat="1" x14ac:dyDescent="0.2">
      <c r="A333" s="44"/>
      <c r="B333" s="10">
        <v>506</v>
      </c>
      <c r="C333" s="68" t="s">
        <v>211</v>
      </c>
      <c r="D333" s="107">
        <v>17418</v>
      </c>
      <c r="E333" s="158">
        <v>2539.2399999999998</v>
      </c>
      <c r="F333" s="154">
        <f t="shared" si="11"/>
        <v>14878.76</v>
      </c>
      <c r="G333" s="156">
        <f t="shared" si="12"/>
        <v>0.14578252382592718</v>
      </c>
    </row>
    <row r="334" spans="1:7" s="14" customFormat="1" x14ac:dyDescent="0.2">
      <c r="A334" s="44"/>
      <c r="B334" s="15">
        <v>55</v>
      </c>
      <c r="C334" s="69" t="s">
        <v>20</v>
      </c>
      <c r="D334" s="108">
        <f>SUM(D335:D342)</f>
        <v>50738</v>
      </c>
      <c r="E334" s="168">
        <f>SUM(E335:E342)</f>
        <v>7059.17</v>
      </c>
      <c r="F334" s="162">
        <f t="shared" si="11"/>
        <v>43678.83</v>
      </c>
      <c r="G334" s="163">
        <f t="shared" si="12"/>
        <v>0.13912984350979543</v>
      </c>
    </row>
    <row r="335" spans="1:7" s="14" customFormat="1" x14ac:dyDescent="0.2">
      <c r="A335" s="44"/>
      <c r="B335" s="10">
        <v>5500</v>
      </c>
      <c r="C335" s="68" t="s">
        <v>21</v>
      </c>
      <c r="D335" s="107">
        <v>300</v>
      </c>
      <c r="E335" s="158">
        <v>27.46</v>
      </c>
      <c r="F335" s="154">
        <f t="shared" si="11"/>
        <v>272.54000000000002</v>
      </c>
      <c r="G335" s="156">
        <f t="shared" si="12"/>
        <v>9.1533333333333342E-2</v>
      </c>
    </row>
    <row r="336" spans="1:7" s="14" customFormat="1" x14ac:dyDescent="0.2">
      <c r="A336" s="44"/>
      <c r="B336" s="10">
        <v>5503</v>
      </c>
      <c r="C336" s="68" t="s">
        <v>22</v>
      </c>
      <c r="D336" s="107">
        <v>90</v>
      </c>
      <c r="E336" s="158">
        <v>0</v>
      </c>
      <c r="F336" s="154">
        <f t="shared" si="11"/>
        <v>90</v>
      </c>
      <c r="G336" s="156">
        <f t="shared" si="12"/>
        <v>0</v>
      </c>
    </row>
    <row r="337" spans="1:7" s="14" customFormat="1" x14ac:dyDescent="0.2">
      <c r="A337" s="44"/>
      <c r="B337" s="10">
        <v>5504</v>
      </c>
      <c r="C337" s="68" t="s">
        <v>23</v>
      </c>
      <c r="D337" s="107">
        <v>0</v>
      </c>
      <c r="E337" s="158">
        <v>192</v>
      </c>
      <c r="F337" s="154">
        <f t="shared" si="11"/>
        <v>-192</v>
      </c>
      <c r="G337" s="156"/>
    </row>
    <row r="338" spans="1:7" s="14" customFormat="1" x14ac:dyDescent="0.2">
      <c r="A338" s="44"/>
      <c r="B338" s="10">
        <v>5511</v>
      </c>
      <c r="C338" s="68" t="s">
        <v>212</v>
      </c>
      <c r="D338" s="107">
        <v>17788</v>
      </c>
      <c r="E338" s="158">
        <v>1373.72</v>
      </c>
      <c r="F338" s="154">
        <f t="shared" ref="F338:F405" si="13">D338-E338</f>
        <v>16414.28</v>
      </c>
      <c r="G338" s="156">
        <f t="shared" ref="G338:G405" si="14">E338/D338</f>
        <v>7.7227344277040699E-2</v>
      </c>
    </row>
    <row r="339" spans="1:7" s="14" customFormat="1" x14ac:dyDescent="0.2">
      <c r="A339" s="44"/>
      <c r="B339" s="10">
        <v>5513</v>
      </c>
      <c r="C339" s="68" t="s">
        <v>24</v>
      </c>
      <c r="D339" s="107">
        <v>24060</v>
      </c>
      <c r="E339" s="158">
        <v>2688.95</v>
      </c>
      <c r="F339" s="154">
        <f t="shared" si="13"/>
        <v>21371.05</v>
      </c>
      <c r="G339" s="156">
        <f t="shared" si="14"/>
        <v>0.11176018287614296</v>
      </c>
    </row>
    <row r="340" spans="1:7" s="14" customFormat="1" x14ac:dyDescent="0.2">
      <c r="A340" s="44"/>
      <c r="B340" s="10">
        <v>5515</v>
      </c>
      <c r="C340" s="68" t="s">
        <v>25</v>
      </c>
      <c r="D340" s="107">
        <v>7200</v>
      </c>
      <c r="E340" s="158">
        <v>2713.86</v>
      </c>
      <c r="F340" s="154">
        <f t="shared" si="13"/>
        <v>4486.1399999999994</v>
      </c>
      <c r="G340" s="156">
        <f t="shared" si="14"/>
        <v>0.37692500000000001</v>
      </c>
    </row>
    <row r="341" spans="1:7" s="14" customFormat="1" x14ac:dyDescent="0.2">
      <c r="A341" s="44"/>
      <c r="B341" s="10">
        <v>5522</v>
      </c>
      <c r="C341" s="68" t="s">
        <v>86</v>
      </c>
      <c r="D341" s="107">
        <v>300</v>
      </c>
      <c r="E341" s="158">
        <v>0</v>
      </c>
      <c r="F341" s="154">
        <f t="shared" si="13"/>
        <v>300</v>
      </c>
      <c r="G341" s="156">
        <f t="shared" si="14"/>
        <v>0</v>
      </c>
    </row>
    <row r="342" spans="1:7" s="14" customFormat="1" x14ac:dyDescent="0.2">
      <c r="A342" s="44"/>
      <c r="B342" s="10">
        <v>5532</v>
      </c>
      <c r="C342" s="68" t="s">
        <v>84</v>
      </c>
      <c r="D342" s="107">
        <v>1000</v>
      </c>
      <c r="E342" s="158">
        <v>63.18</v>
      </c>
      <c r="F342" s="154">
        <f t="shared" si="13"/>
        <v>936.82</v>
      </c>
      <c r="G342" s="156">
        <f t="shared" si="14"/>
        <v>6.318E-2</v>
      </c>
    </row>
    <row r="343" spans="1:7" s="14" customFormat="1" x14ac:dyDescent="0.2">
      <c r="A343" s="44"/>
      <c r="B343" s="32">
        <v>60</v>
      </c>
      <c r="C343" s="70" t="s">
        <v>82</v>
      </c>
      <c r="D343" s="108">
        <f>SUM(D344)</f>
        <v>0</v>
      </c>
      <c r="E343" s="168">
        <f>SUM(E344)</f>
        <v>78</v>
      </c>
      <c r="F343" s="162">
        <f t="shared" si="13"/>
        <v>-78</v>
      </c>
      <c r="G343" s="156"/>
    </row>
    <row r="344" spans="1:7" s="14" customFormat="1" x14ac:dyDescent="0.2">
      <c r="A344" s="44"/>
      <c r="B344" s="30">
        <v>6010</v>
      </c>
      <c r="C344" s="71" t="s">
        <v>215</v>
      </c>
      <c r="D344" s="107">
        <v>0</v>
      </c>
      <c r="E344" s="158">
        <v>78</v>
      </c>
      <c r="F344" s="154">
        <f t="shared" si="13"/>
        <v>-78</v>
      </c>
      <c r="G344" s="156"/>
    </row>
    <row r="345" spans="1:7" s="14" customFormat="1" x14ac:dyDescent="0.2">
      <c r="A345" s="44"/>
      <c r="B345" s="15">
        <v>15</v>
      </c>
      <c r="C345" s="83" t="s">
        <v>243</v>
      </c>
      <c r="D345" s="108">
        <f>SUM(D346)</f>
        <v>12807</v>
      </c>
      <c r="E345" s="168">
        <f>SUM(E346)</f>
        <v>8834.5</v>
      </c>
      <c r="F345" s="162">
        <f t="shared" si="13"/>
        <v>3972.5</v>
      </c>
      <c r="G345" s="163">
        <f t="shared" si="14"/>
        <v>0.68981806824392911</v>
      </c>
    </row>
    <row r="346" spans="1:7" s="14" customFormat="1" x14ac:dyDescent="0.2">
      <c r="A346" s="44"/>
      <c r="B346" s="10">
        <v>1551</v>
      </c>
      <c r="C346" s="68" t="s">
        <v>228</v>
      </c>
      <c r="D346" s="107">
        <f>SUM(D347:D347)</f>
        <v>12807</v>
      </c>
      <c r="E346" s="167">
        <f>SUM(E347:E347)</f>
        <v>8834.5</v>
      </c>
      <c r="F346" s="154">
        <f t="shared" si="13"/>
        <v>3972.5</v>
      </c>
      <c r="G346" s="156">
        <f t="shared" si="14"/>
        <v>0.68981806824392911</v>
      </c>
    </row>
    <row r="347" spans="1:7" s="14" customFormat="1" ht="26.25" thickBot="1" x14ac:dyDescent="0.25">
      <c r="A347" s="44"/>
      <c r="B347" s="10"/>
      <c r="C347" s="84" t="s">
        <v>366</v>
      </c>
      <c r="D347" s="107">
        <v>12807</v>
      </c>
      <c r="E347" s="159">
        <v>8834.5</v>
      </c>
      <c r="F347" s="154">
        <f t="shared" si="13"/>
        <v>3972.5</v>
      </c>
      <c r="G347" s="156">
        <f t="shared" si="14"/>
        <v>0.68981806824392911</v>
      </c>
    </row>
    <row r="348" spans="1:7" ht="13.5" thickBot="1" x14ac:dyDescent="0.25">
      <c r="A348" s="59" t="s">
        <v>57</v>
      </c>
      <c r="B348" s="7" t="s">
        <v>157</v>
      </c>
      <c r="C348" s="89"/>
      <c r="D348" s="123">
        <f>SUM(D349+D352+D358)</f>
        <v>139030</v>
      </c>
      <c r="E348" s="169">
        <f>SUM(E349+E352+E358)</f>
        <v>52495.14</v>
      </c>
      <c r="F348" s="160">
        <f t="shared" si="13"/>
        <v>86534.86</v>
      </c>
      <c r="G348" s="161">
        <f t="shared" si="14"/>
        <v>0.3775813853125225</v>
      </c>
    </row>
    <row r="349" spans="1:7" s="14" customFormat="1" x14ac:dyDescent="0.2">
      <c r="A349" s="61" t="s">
        <v>58</v>
      </c>
      <c r="B349" s="23" t="s">
        <v>158</v>
      </c>
      <c r="C349" s="92"/>
      <c r="D349" s="126">
        <f>SUM(D350)</f>
        <v>23608</v>
      </c>
      <c r="E349" s="187">
        <f>SUM(E350)</f>
        <v>5838.51</v>
      </c>
      <c r="F349" s="162">
        <f t="shared" si="13"/>
        <v>17769.489999999998</v>
      </c>
      <c r="G349" s="163">
        <f t="shared" si="14"/>
        <v>0.24731065740426975</v>
      </c>
    </row>
    <row r="350" spans="1:7" s="14" customFormat="1" x14ac:dyDescent="0.2">
      <c r="A350" s="44"/>
      <c r="B350" s="31">
        <v>4502</v>
      </c>
      <c r="C350" s="32" t="s">
        <v>114</v>
      </c>
      <c r="D350" s="108">
        <f>SUM(D351:D351)</f>
        <v>23608</v>
      </c>
      <c r="E350" s="168">
        <f>SUM(E351:E351)</f>
        <v>5838.51</v>
      </c>
      <c r="F350" s="162">
        <f t="shared" si="13"/>
        <v>17769.489999999998</v>
      </c>
      <c r="G350" s="163">
        <f t="shared" si="14"/>
        <v>0.24731065740426975</v>
      </c>
    </row>
    <row r="351" spans="1:7" x14ac:dyDescent="0.2">
      <c r="A351" s="46"/>
      <c r="B351" s="29"/>
      <c r="C351" s="30" t="s">
        <v>335</v>
      </c>
      <c r="D351" s="107">
        <v>23608</v>
      </c>
      <c r="E351" s="158">
        <v>5838.51</v>
      </c>
      <c r="F351" s="154">
        <f t="shared" si="13"/>
        <v>17769.489999999998</v>
      </c>
      <c r="G351" s="156">
        <f t="shared" si="14"/>
        <v>0.24731065740426975</v>
      </c>
    </row>
    <row r="352" spans="1:7" s="14" customFormat="1" x14ac:dyDescent="0.2">
      <c r="A352" s="44" t="s">
        <v>59</v>
      </c>
      <c r="B352" s="15" t="s">
        <v>159</v>
      </c>
      <c r="C352" s="90"/>
      <c r="D352" s="108">
        <f>SUM(D353+D355)</f>
        <v>81192</v>
      </c>
      <c r="E352" s="168">
        <f>SUM(E353+E355)</f>
        <v>35974.53</v>
      </c>
      <c r="F352" s="162">
        <f t="shared" si="13"/>
        <v>45217.47</v>
      </c>
      <c r="G352" s="163">
        <f t="shared" si="14"/>
        <v>0.44307973691989355</v>
      </c>
    </row>
    <row r="353" spans="1:7" s="14" customFormat="1" x14ac:dyDescent="0.2">
      <c r="A353" s="44"/>
      <c r="B353" s="15">
        <v>55</v>
      </c>
      <c r="C353" s="69" t="s">
        <v>20</v>
      </c>
      <c r="D353" s="108">
        <f>SUM(D354)</f>
        <v>74000</v>
      </c>
      <c r="E353" s="168">
        <f>SUM(E354)</f>
        <v>28782.53</v>
      </c>
      <c r="F353" s="162">
        <f t="shared" si="13"/>
        <v>45217.47</v>
      </c>
      <c r="G353" s="163">
        <f t="shared" si="14"/>
        <v>0.38895310810810807</v>
      </c>
    </row>
    <row r="354" spans="1:7" s="16" customFormat="1" x14ac:dyDescent="0.2">
      <c r="A354" s="60"/>
      <c r="B354" s="10">
        <v>5512</v>
      </c>
      <c r="C354" s="68" t="s">
        <v>26</v>
      </c>
      <c r="D354" s="107">
        <v>74000</v>
      </c>
      <c r="E354" s="158">
        <v>28782.53</v>
      </c>
      <c r="F354" s="154">
        <f t="shared" si="13"/>
        <v>45217.47</v>
      </c>
      <c r="G354" s="156">
        <f t="shared" si="14"/>
        <v>0.38895310810810807</v>
      </c>
    </row>
    <row r="355" spans="1:7" s="18" customFormat="1" ht="13.5" x14ac:dyDescent="0.25">
      <c r="A355" s="192"/>
      <c r="B355" s="15">
        <v>15</v>
      </c>
      <c r="C355" s="83" t="s">
        <v>243</v>
      </c>
      <c r="D355" s="108">
        <f>SUM(D356)</f>
        <v>7192</v>
      </c>
      <c r="E355" s="168">
        <f>SUM(E356)</f>
        <v>7192</v>
      </c>
      <c r="F355" s="162">
        <f t="shared" si="13"/>
        <v>0</v>
      </c>
      <c r="G355" s="163">
        <f t="shared" si="14"/>
        <v>1</v>
      </c>
    </row>
    <row r="356" spans="1:7" s="16" customFormat="1" x14ac:dyDescent="0.2">
      <c r="A356" s="60"/>
      <c r="B356" s="10">
        <v>1551</v>
      </c>
      <c r="C356" s="68" t="s">
        <v>228</v>
      </c>
      <c r="D356" s="107">
        <f>SUM(D357)</f>
        <v>7192</v>
      </c>
      <c r="E356" s="167">
        <f>SUM(E357)</f>
        <v>7192</v>
      </c>
      <c r="F356" s="154">
        <f t="shared" si="13"/>
        <v>0</v>
      </c>
      <c r="G356" s="156">
        <f t="shared" si="14"/>
        <v>1</v>
      </c>
    </row>
    <row r="357" spans="1:7" s="16" customFormat="1" ht="38.25" x14ac:dyDescent="0.2">
      <c r="A357" s="60"/>
      <c r="B357" s="10"/>
      <c r="C357" s="86" t="s">
        <v>368</v>
      </c>
      <c r="D357" s="107">
        <v>7192</v>
      </c>
      <c r="E357" s="158">
        <v>7192</v>
      </c>
      <c r="F357" s="154">
        <f t="shared" si="13"/>
        <v>0</v>
      </c>
      <c r="G357" s="156">
        <f t="shared" si="14"/>
        <v>1</v>
      </c>
    </row>
    <row r="358" spans="1:7" s="16" customFormat="1" ht="13.5" x14ac:dyDescent="0.25">
      <c r="A358" s="44" t="s">
        <v>60</v>
      </c>
      <c r="B358" s="15" t="s">
        <v>452</v>
      </c>
      <c r="C358" s="193"/>
      <c r="D358" s="108">
        <f>SUM(D359+D371+D374)</f>
        <v>34230</v>
      </c>
      <c r="E358" s="168">
        <f>SUM(E359+E371+E374)</f>
        <v>10682.1</v>
      </c>
      <c r="F358" s="162">
        <f t="shared" si="13"/>
        <v>23547.9</v>
      </c>
      <c r="G358" s="163">
        <f t="shared" si="14"/>
        <v>0.312068361086766</v>
      </c>
    </row>
    <row r="359" spans="1:7" s="14" customFormat="1" x14ac:dyDescent="0.2">
      <c r="A359" s="44" t="s">
        <v>60</v>
      </c>
      <c r="B359" s="15" t="s">
        <v>178</v>
      </c>
      <c r="C359" s="90"/>
      <c r="D359" s="108">
        <f>SUM(D360+D364)</f>
        <v>20980</v>
      </c>
      <c r="E359" s="168">
        <f>SUM(E360+E364)</f>
        <v>4987.1000000000004</v>
      </c>
      <c r="F359" s="162">
        <f t="shared" si="13"/>
        <v>15992.9</v>
      </c>
      <c r="G359" s="163">
        <f t="shared" si="14"/>
        <v>0.23770734032411822</v>
      </c>
    </row>
    <row r="360" spans="1:7" s="14" customFormat="1" x14ac:dyDescent="0.2">
      <c r="A360" s="44"/>
      <c r="B360" s="15">
        <v>50</v>
      </c>
      <c r="C360" s="69" t="s">
        <v>19</v>
      </c>
      <c r="D360" s="108">
        <f>SUM(D361+D363)</f>
        <v>15980</v>
      </c>
      <c r="E360" s="168">
        <f>SUM(E361+E363)</f>
        <v>3861.38</v>
      </c>
      <c r="F360" s="162">
        <f t="shared" si="13"/>
        <v>12118.619999999999</v>
      </c>
      <c r="G360" s="163">
        <f t="shared" si="14"/>
        <v>0.24163829787234042</v>
      </c>
    </row>
    <row r="361" spans="1:7" s="14" customFormat="1" x14ac:dyDescent="0.2">
      <c r="A361" s="44"/>
      <c r="B361" s="10">
        <v>500</v>
      </c>
      <c r="C361" s="68" t="s">
        <v>210</v>
      </c>
      <c r="D361" s="107">
        <f>SUM(D362)</f>
        <v>11943</v>
      </c>
      <c r="E361" s="167">
        <f>SUM(E362)</f>
        <v>2904.84</v>
      </c>
      <c r="F361" s="154">
        <f t="shared" si="13"/>
        <v>9038.16</v>
      </c>
      <c r="G361" s="156">
        <f t="shared" si="14"/>
        <v>0.24322532027128863</v>
      </c>
    </row>
    <row r="362" spans="1:7" s="14" customFormat="1" x14ac:dyDescent="0.2">
      <c r="A362" s="44"/>
      <c r="B362" s="10">
        <v>5002</v>
      </c>
      <c r="C362" s="68" t="s">
        <v>218</v>
      </c>
      <c r="D362" s="107">
        <v>11943</v>
      </c>
      <c r="E362" s="158">
        <v>2904.84</v>
      </c>
      <c r="F362" s="154">
        <f t="shared" si="13"/>
        <v>9038.16</v>
      </c>
      <c r="G362" s="156">
        <f t="shared" si="14"/>
        <v>0.24322532027128863</v>
      </c>
    </row>
    <row r="363" spans="1:7" s="14" customFormat="1" x14ac:dyDescent="0.2">
      <c r="A363" s="44"/>
      <c r="B363" s="10">
        <v>506</v>
      </c>
      <c r="C363" s="68" t="s">
        <v>211</v>
      </c>
      <c r="D363" s="107">
        <v>4037</v>
      </c>
      <c r="E363" s="158">
        <v>956.54</v>
      </c>
      <c r="F363" s="154">
        <f t="shared" si="13"/>
        <v>3080.46</v>
      </c>
      <c r="G363" s="156">
        <f t="shared" si="14"/>
        <v>0.23694327470894228</v>
      </c>
    </row>
    <row r="364" spans="1:7" s="14" customFormat="1" x14ac:dyDescent="0.2">
      <c r="A364" s="44"/>
      <c r="B364" s="15">
        <v>55</v>
      </c>
      <c r="C364" s="69" t="s">
        <v>20</v>
      </c>
      <c r="D364" s="108">
        <f>SUM(D365:D370)</f>
        <v>5000</v>
      </c>
      <c r="E364" s="168">
        <f>SUM(E365:E370)</f>
        <v>1125.72</v>
      </c>
      <c r="F364" s="162">
        <f t="shared" si="13"/>
        <v>3874.2799999999997</v>
      </c>
      <c r="G364" s="163">
        <f t="shared" si="14"/>
        <v>0.22514400000000001</v>
      </c>
    </row>
    <row r="365" spans="1:7" s="14" customFormat="1" x14ac:dyDescent="0.2">
      <c r="A365" s="44"/>
      <c r="B365" s="10">
        <v>5500</v>
      </c>
      <c r="C365" s="68" t="s">
        <v>21</v>
      </c>
      <c r="D365" s="107">
        <v>120</v>
      </c>
      <c r="E365" s="158">
        <v>27.97</v>
      </c>
      <c r="F365" s="154">
        <f t="shared" si="13"/>
        <v>92.03</v>
      </c>
      <c r="G365" s="156">
        <f t="shared" si="14"/>
        <v>0.23308333333333334</v>
      </c>
    </row>
    <row r="366" spans="1:7" s="14" customFormat="1" x14ac:dyDescent="0.2">
      <c r="A366" s="44"/>
      <c r="B366" s="10">
        <v>5511</v>
      </c>
      <c r="C366" s="68" t="s">
        <v>212</v>
      </c>
      <c r="D366" s="107">
        <v>2950</v>
      </c>
      <c r="E366" s="158">
        <v>859.24</v>
      </c>
      <c r="F366" s="154">
        <f t="shared" si="13"/>
        <v>2090.7600000000002</v>
      </c>
      <c r="G366" s="156">
        <f t="shared" si="14"/>
        <v>0.29126779661016949</v>
      </c>
    </row>
    <row r="367" spans="1:7" s="14" customFormat="1" x14ac:dyDescent="0.2">
      <c r="A367" s="44"/>
      <c r="B367" s="10">
        <v>5514</v>
      </c>
      <c r="C367" s="68" t="s">
        <v>213</v>
      </c>
      <c r="D367" s="107">
        <v>1200</v>
      </c>
      <c r="E367" s="158">
        <v>218.4</v>
      </c>
      <c r="F367" s="154">
        <f t="shared" si="13"/>
        <v>981.6</v>
      </c>
      <c r="G367" s="156">
        <f t="shared" si="14"/>
        <v>0.182</v>
      </c>
    </row>
    <row r="368" spans="1:7" s="14" customFormat="1" x14ac:dyDescent="0.2">
      <c r="A368" s="44"/>
      <c r="B368" s="10">
        <v>5515</v>
      </c>
      <c r="C368" s="68" t="s">
        <v>25</v>
      </c>
      <c r="D368" s="107">
        <v>600</v>
      </c>
      <c r="E368" s="158">
        <v>10.8</v>
      </c>
      <c r="F368" s="154">
        <f t="shared" si="13"/>
        <v>589.20000000000005</v>
      </c>
      <c r="G368" s="156">
        <f t="shared" si="14"/>
        <v>1.8000000000000002E-2</v>
      </c>
    </row>
    <row r="369" spans="1:7" s="14" customFormat="1" x14ac:dyDescent="0.2">
      <c r="A369" s="44"/>
      <c r="B369" s="10">
        <v>5522</v>
      </c>
      <c r="C369" s="68" t="s">
        <v>86</v>
      </c>
      <c r="D369" s="107">
        <v>30</v>
      </c>
      <c r="E369" s="158">
        <v>0</v>
      </c>
      <c r="F369" s="154">
        <f t="shared" si="13"/>
        <v>30</v>
      </c>
      <c r="G369" s="156">
        <f t="shared" si="14"/>
        <v>0</v>
      </c>
    </row>
    <row r="370" spans="1:7" s="14" customFormat="1" x14ac:dyDescent="0.2">
      <c r="A370" s="44"/>
      <c r="B370" s="10">
        <v>5532</v>
      </c>
      <c r="C370" s="68" t="s">
        <v>84</v>
      </c>
      <c r="D370" s="107">
        <v>100</v>
      </c>
      <c r="E370" s="158">
        <v>9.31</v>
      </c>
      <c r="F370" s="154">
        <f t="shared" si="13"/>
        <v>90.69</v>
      </c>
      <c r="G370" s="156">
        <f t="shared" si="14"/>
        <v>9.3100000000000002E-2</v>
      </c>
    </row>
    <row r="371" spans="1:7" s="14" customFormat="1" ht="13.5" x14ac:dyDescent="0.25">
      <c r="A371" s="44" t="s">
        <v>60</v>
      </c>
      <c r="B371" s="15" t="s">
        <v>179</v>
      </c>
      <c r="C371" s="193"/>
      <c r="D371" s="108">
        <f>SUM(D372)</f>
        <v>3500</v>
      </c>
      <c r="E371" s="168">
        <f>SUM(E372)</f>
        <v>3196.16</v>
      </c>
      <c r="F371" s="162">
        <f t="shared" si="13"/>
        <v>303.84000000000015</v>
      </c>
      <c r="G371" s="163">
        <f t="shared" si="14"/>
        <v>0.91318857142857135</v>
      </c>
    </row>
    <row r="372" spans="1:7" s="14" customFormat="1" x14ac:dyDescent="0.2">
      <c r="A372" s="44"/>
      <c r="B372" s="15">
        <v>55</v>
      </c>
      <c r="C372" s="69" t="s">
        <v>20</v>
      </c>
      <c r="D372" s="108">
        <f>SUM(D373)</f>
        <v>3500</v>
      </c>
      <c r="E372" s="168">
        <f>SUM(E373)</f>
        <v>3196.16</v>
      </c>
      <c r="F372" s="162">
        <f t="shared" si="13"/>
        <v>303.84000000000015</v>
      </c>
      <c r="G372" s="163">
        <f t="shared" si="14"/>
        <v>0.91318857142857135</v>
      </c>
    </row>
    <row r="373" spans="1:7" s="14" customFormat="1" x14ac:dyDescent="0.2">
      <c r="A373" s="44"/>
      <c r="B373" s="10">
        <v>5512</v>
      </c>
      <c r="C373" s="68" t="s">
        <v>26</v>
      </c>
      <c r="D373" s="107">
        <v>3500</v>
      </c>
      <c r="E373" s="158">
        <v>3196.16</v>
      </c>
      <c r="F373" s="154">
        <f t="shared" si="13"/>
        <v>303.84000000000015</v>
      </c>
      <c r="G373" s="156">
        <f t="shared" si="14"/>
        <v>0.91318857142857135</v>
      </c>
    </row>
    <row r="374" spans="1:7" s="14" customFormat="1" ht="13.5" x14ac:dyDescent="0.25">
      <c r="A374" s="44" t="s">
        <v>60</v>
      </c>
      <c r="B374" s="15" t="s">
        <v>180</v>
      </c>
      <c r="C374" s="193"/>
      <c r="D374" s="108">
        <f>SUM(D375)</f>
        <v>9750</v>
      </c>
      <c r="E374" s="168">
        <f>SUM(E375)</f>
        <v>2498.84</v>
      </c>
      <c r="F374" s="162">
        <f t="shared" si="13"/>
        <v>7251.16</v>
      </c>
      <c r="G374" s="163">
        <f t="shared" si="14"/>
        <v>0.25629128205128204</v>
      </c>
    </row>
    <row r="375" spans="1:7" s="14" customFormat="1" x14ac:dyDescent="0.2">
      <c r="A375" s="44"/>
      <c r="B375" s="15">
        <v>55</v>
      </c>
      <c r="C375" s="69" t="s">
        <v>20</v>
      </c>
      <c r="D375" s="108">
        <f>SUM(D376:D378)</f>
        <v>9750</v>
      </c>
      <c r="E375" s="168">
        <f>SUM(E376:E378)</f>
        <v>2498.84</v>
      </c>
      <c r="F375" s="162">
        <f t="shared" si="13"/>
        <v>7251.16</v>
      </c>
      <c r="G375" s="163">
        <f t="shared" si="14"/>
        <v>0.25629128205128204</v>
      </c>
    </row>
    <row r="376" spans="1:7" x14ac:dyDescent="0.2">
      <c r="A376" s="46"/>
      <c r="B376" s="10">
        <v>5500</v>
      </c>
      <c r="C376" s="68" t="s">
        <v>21</v>
      </c>
      <c r="D376" s="107">
        <v>1100</v>
      </c>
      <c r="E376" s="158">
        <v>0</v>
      </c>
      <c r="F376" s="154">
        <f t="shared" si="13"/>
        <v>1100</v>
      </c>
      <c r="G376" s="156">
        <f t="shared" si="14"/>
        <v>0</v>
      </c>
    </row>
    <row r="377" spans="1:7" s="14" customFormat="1" x14ac:dyDescent="0.2">
      <c r="A377" s="44"/>
      <c r="B377" s="10">
        <v>5511</v>
      </c>
      <c r="C377" s="68" t="s">
        <v>212</v>
      </c>
      <c r="D377" s="107">
        <v>8550</v>
      </c>
      <c r="E377" s="158">
        <v>2498.84</v>
      </c>
      <c r="F377" s="154">
        <f t="shared" si="13"/>
        <v>6051.16</v>
      </c>
      <c r="G377" s="156">
        <f t="shared" si="14"/>
        <v>0.29226198830409361</v>
      </c>
    </row>
    <row r="378" spans="1:7" s="14" customFormat="1" ht="13.5" thickBot="1" x14ac:dyDescent="0.25">
      <c r="A378" s="63"/>
      <c r="B378" s="11">
        <v>5539</v>
      </c>
      <c r="C378" s="82" t="s">
        <v>230</v>
      </c>
      <c r="D378" s="125">
        <v>100</v>
      </c>
      <c r="E378" s="158">
        <v>0</v>
      </c>
      <c r="F378" s="154">
        <f t="shared" si="13"/>
        <v>100</v>
      </c>
      <c r="G378" s="156">
        <f t="shared" si="14"/>
        <v>0</v>
      </c>
    </row>
    <row r="379" spans="1:7" ht="13.5" thickBot="1" x14ac:dyDescent="0.25">
      <c r="A379" s="59" t="s">
        <v>62</v>
      </c>
      <c r="B379" s="7" t="s">
        <v>160</v>
      </c>
      <c r="C379" s="89"/>
      <c r="D379" s="123">
        <f>SUM(D380+D382)</f>
        <v>49500</v>
      </c>
      <c r="E379" s="169">
        <f>SUM(E380+E382)</f>
        <v>0</v>
      </c>
      <c r="F379" s="160">
        <f t="shared" si="13"/>
        <v>49500</v>
      </c>
      <c r="G379" s="161">
        <f t="shared" si="14"/>
        <v>0</v>
      </c>
    </row>
    <row r="380" spans="1:7" s="14" customFormat="1" x14ac:dyDescent="0.2">
      <c r="A380" s="44" t="s">
        <v>63</v>
      </c>
      <c r="B380" s="15" t="s">
        <v>367</v>
      </c>
      <c r="C380" s="90"/>
      <c r="D380" s="108">
        <f>SUM(D381)</f>
        <v>5500</v>
      </c>
      <c r="E380" s="168">
        <f>SUM(E381)</f>
        <v>0</v>
      </c>
      <c r="F380" s="162">
        <f t="shared" si="13"/>
        <v>5500</v>
      </c>
      <c r="G380" s="163">
        <f t="shared" si="14"/>
        <v>0</v>
      </c>
    </row>
    <row r="381" spans="1:7" s="14" customFormat="1" x14ac:dyDescent="0.2">
      <c r="A381" s="44"/>
      <c r="B381" s="31">
        <v>4500</v>
      </c>
      <c r="C381" s="32" t="s">
        <v>130</v>
      </c>
      <c r="D381" s="108">
        <v>5500</v>
      </c>
      <c r="E381" s="137">
        <v>0</v>
      </c>
      <c r="F381" s="162">
        <f t="shared" si="13"/>
        <v>5500</v>
      </c>
      <c r="G381" s="163">
        <f t="shared" si="14"/>
        <v>0</v>
      </c>
    </row>
    <row r="382" spans="1:7" s="14" customFormat="1" x14ac:dyDescent="0.2">
      <c r="A382" s="44" t="s">
        <v>63</v>
      </c>
      <c r="B382" s="15" t="s">
        <v>388</v>
      </c>
      <c r="C382" s="32"/>
      <c r="D382" s="108">
        <f t="shared" ref="D382:E384" si="15">SUM(D383)</f>
        <v>44000</v>
      </c>
      <c r="E382" s="168">
        <f t="shared" si="15"/>
        <v>0</v>
      </c>
      <c r="F382" s="162">
        <f t="shared" si="13"/>
        <v>44000</v>
      </c>
      <c r="G382" s="163">
        <f t="shared" si="14"/>
        <v>0</v>
      </c>
    </row>
    <row r="383" spans="1:7" s="14" customFormat="1" x14ac:dyDescent="0.2">
      <c r="A383" s="44"/>
      <c r="B383" s="15">
        <v>15</v>
      </c>
      <c r="C383" s="69" t="s">
        <v>243</v>
      </c>
      <c r="D383" s="108">
        <f t="shared" si="15"/>
        <v>44000</v>
      </c>
      <c r="E383" s="168">
        <f t="shared" si="15"/>
        <v>0</v>
      </c>
      <c r="F383" s="162">
        <f t="shared" si="13"/>
        <v>44000</v>
      </c>
      <c r="G383" s="163">
        <f t="shared" si="14"/>
        <v>0</v>
      </c>
    </row>
    <row r="384" spans="1:7" s="14" customFormat="1" x14ac:dyDescent="0.2">
      <c r="A384" s="44"/>
      <c r="B384" s="10">
        <v>1551</v>
      </c>
      <c r="C384" s="68" t="s">
        <v>228</v>
      </c>
      <c r="D384" s="107">
        <f t="shared" si="15"/>
        <v>44000</v>
      </c>
      <c r="E384" s="167">
        <f t="shared" si="15"/>
        <v>0</v>
      </c>
      <c r="F384" s="154">
        <f t="shared" si="13"/>
        <v>44000</v>
      </c>
      <c r="G384" s="156">
        <f t="shared" si="14"/>
        <v>0</v>
      </c>
    </row>
    <row r="385" spans="1:7" ht="26.25" thickBot="1" x14ac:dyDescent="0.25">
      <c r="A385" s="46"/>
      <c r="B385" s="29"/>
      <c r="C385" s="30" t="s">
        <v>387</v>
      </c>
      <c r="D385" s="107">
        <v>44000</v>
      </c>
      <c r="E385" s="158">
        <v>0</v>
      </c>
      <c r="F385" s="154">
        <f t="shared" si="13"/>
        <v>44000</v>
      </c>
      <c r="G385" s="156">
        <f t="shared" si="14"/>
        <v>0</v>
      </c>
    </row>
    <row r="386" spans="1:7" ht="13.5" thickBot="1" x14ac:dyDescent="0.25">
      <c r="A386" s="59" t="s">
        <v>64</v>
      </c>
      <c r="B386" s="7" t="s">
        <v>161</v>
      </c>
      <c r="C386" s="89"/>
      <c r="D386" s="123">
        <f>SUM(D387+D416+D431+D457+D487+D505+D597+D613+D625)</f>
        <v>1349014</v>
      </c>
      <c r="E386" s="169">
        <f>SUM(E387+E416+E431+E457+E487+E505+E597+E613+E625)</f>
        <v>263516.86</v>
      </c>
      <c r="F386" s="160">
        <f t="shared" si="13"/>
        <v>1085497.1400000001</v>
      </c>
      <c r="G386" s="161">
        <f t="shared" si="14"/>
        <v>0.19534034487410804</v>
      </c>
    </row>
    <row r="387" spans="1:7" x14ac:dyDescent="0.2">
      <c r="A387" s="44" t="s">
        <v>65</v>
      </c>
      <c r="B387" s="15" t="s">
        <v>457</v>
      </c>
      <c r="C387" s="90"/>
      <c r="D387" s="114">
        <f>SUM(D388+D407)</f>
        <v>448450</v>
      </c>
      <c r="E387" s="184">
        <f>SUM(E388+E407)</f>
        <v>65135.74</v>
      </c>
      <c r="F387" s="177">
        <f t="shared" si="13"/>
        <v>383314.26</v>
      </c>
      <c r="G387" s="163">
        <f t="shared" si="14"/>
        <v>0.14524638198238377</v>
      </c>
    </row>
    <row r="388" spans="1:7" s="14" customFormat="1" x14ac:dyDescent="0.2">
      <c r="A388" s="44" t="s">
        <v>65</v>
      </c>
      <c r="B388" s="15" t="s">
        <v>226</v>
      </c>
      <c r="C388" s="90"/>
      <c r="D388" s="108">
        <f>SUM(D389+D393+D402)</f>
        <v>377350</v>
      </c>
      <c r="E388" s="168">
        <f>SUM(E389+E393+E402)</f>
        <v>51499.57</v>
      </c>
      <c r="F388" s="177">
        <f t="shared" si="13"/>
        <v>325850.43</v>
      </c>
      <c r="G388" s="163">
        <f t="shared" si="14"/>
        <v>0.1364769312309527</v>
      </c>
    </row>
    <row r="389" spans="1:7" s="14" customFormat="1" x14ac:dyDescent="0.2">
      <c r="A389" s="44"/>
      <c r="B389" s="15">
        <v>50</v>
      </c>
      <c r="C389" s="69" t="s">
        <v>19</v>
      </c>
      <c r="D389" s="108">
        <f>SUM(D390+D392)</f>
        <v>80905</v>
      </c>
      <c r="E389" s="168">
        <f>SUM(E390+E392)</f>
        <v>18765.45</v>
      </c>
      <c r="F389" s="177">
        <f t="shared" si="13"/>
        <v>62139.55</v>
      </c>
      <c r="G389" s="163">
        <f t="shared" si="14"/>
        <v>0.23194425560842966</v>
      </c>
    </row>
    <row r="390" spans="1:7" s="14" customFormat="1" x14ac:dyDescent="0.2">
      <c r="A390" s="44"/>
      <c r="B390" s="10">
        <v>500</v>
      </c>
      <c r="C390" s="68" t="s">
        <v>210</v>
      </c>
      <c r="D390" s="107">
        <f>SUM(D391)</f>
        <v>60468</v>
      </c>
      <c r="E390" s="167">
        <f>SUM(E391)</f>
        <v>14101.95</v>
      </c>
      <c r="F390" s="180">
        <f t="shared" si="13"/>
        <v>46366.05</v>
      </c>
      <c r="G390" s="156">
        <f t="shared" si="14"/>
        <v>0.23321343520539792</v>
      </c>
    </row>
    <row r="391" spans="1:7" s="14" customFormat="1" x14ac:dyDescent="0.2">
      <c r="A391" s="44"/>
      <c r="B391" s="10">
        <v>5002</v>
      </c>
      <c r="C391" s="68" t="s">
        <v>218</v>
      </c>
      <c r="D391" s="107">
        <v>60468</v>
      </c>
      <c r="E391" s="182">
        <v>14101.95</v>
      </c>
      <c r="F391" s="180">
        <f t="shared" si="13"/>
        <v>46366.05</v>
      </c>
      <c r="G391" s="156">
        <f t="shared" si="14"/>
        <v>0.23321343520539792</v>
      </c>
    </row>
    <row r="392" spans="1:7" s="14" customFormat="1" x14ac:dyDescent="0.2">
      <c r="A392" s="44"/>
      <c r="B392" s="10">
        <v>506</v>
      </c>
      <c r="C392" s="68" t="s">
        <v>211</v>
      </c>
      <c r="D392" s="107">
        <v>20437</v>
      </c>
      <c r="E392" s="182">
        <v>4663.5</v>
      </c>
      <c r="F392" s="180">
        <f t="shared" si="13"/>
        <v>15773.5</v>
      </c>
      <c r="G392" s="156">
        <f t="shared" si="14"/>
        <v>0.22818906884572099</v>
      </c>
    </row>
    <row r="393" spans="1:7" s="14" customFormat="1" x14ac:dyDescent="0.2">
      <c r="A393" s="44"/>
      <c r="B393" s="15">
        <v>55</v>
      </c>
      <c r="C393" s="69" t="s">
        <v>20</v>
      </c>
      <c r="D393" s="108">
        <f>SUM(D394:D401)</f>
        <v>120445</v>
      </c>
      <c r="E393" s="168">
        <f>SUM(E394:E401)</f>
        <v>32734.12</v>
      </c>
      <c r="F393" s="177">
        <f t="shared" si="13"/>
        <v>87710.88</v>
      </c>
      <c r="G393" s="163">
        <f t="shared" si="14"/>
        <v>0.27177649549586946</v>
      </c>
    </row>
    <row r="394" spans="1:7" s="14" customFormat="1" x14ac:dyDescent="0.2">
      <c r="A394" s="44"/>
      <c r="B394" s="10">
        <v>5500</v>
      </c>
      <c r="C394" s="68" t="s">
        <v>21</v>
      </c>
      <c r="D394" s="107">
        <v>936</v>
      </c>
      <c r="E394" s="182">
        <v>280.26</v>
      </c>
      <c r="F394" s="180">
        <f t="shared" si="13"/>
        <v>655.74</v>
      </c>
      <c r="G394" s="156">
        <f t="shared" si="14"/>
        <v>0.2994230769230769</v>
      </c>
    </row>
    <row r="395" spans="1:7" s="14" customFormat="1" x14ac:dyDescent="0.2">
      <c r="A395" s="44"/>
      <c r="B395" s="10">
        <v>5504</v>
      </c>
      <c r="C395" s="68" t="s">
        <v>23</v>
      </c>
      <c r="D395" s="107">
        <v>500</v>
      </c>
      <c r="E395" s="182">
        <v>0</v>
      </c>
      <c r="F395" s="180">
        <f t="shared" si="13"/>
        <v>500</v>
      </c>
      <c r="G395" s="156">
        <f t="shared" si="14"/>
        <v>0</v>
      </c>
    </row>
    <row r="396" spans="1:7" s="14" customFormat="1" x14ac:dyDescent="0.2">
      <c r="A396" s="44"/>
      <c r="B396" s="10">
        <v>5511</v>
      </c>
      <c r="C396" s="68" t="s">
        <v>212</v>
      </c>
      <c r="D396" s="107">
        <v>110834</v>
      </c>
      <c r="E396" s="182">
        <v>31012.57</v>
      </c>
      <c r="F396" s="180">
        <f t="shared" si="13"/>
        <v>79821.429999999993</v>
      </c>
      <c r="G396" s="156">
        <f t="shared" si="14"/>
        <v>0.27981097858057996</v>
      </c>
    </row>
    <row r="397" spans="1:7" s="14" customFormat="1" x14ac:dyDescent="0.2">
      <c r="A397" s="44"/>
      <c r="B397" s="10">
        <v>5513</v>
      </c>
      <c r="C397" s="68" t="s">
        <v>24</v>
      </c>
      <c r="D397" s="107">
        <v>3605</v>
      </c>
      <c r="E397" s="182">
        <v>823.55</v>
      </c>
      <c r="F397" s="180">
        <f t="shared" si="13"/>
        <v>2781.45</v>
      </c>
      <c r="G397" s="156">
        <f t="shared" si="14"/>
        <v>0.22844660194174757</v>
      </c>
    </row>
    <row r="398" spans="1:7" s="14" customFormat="1" x14ac:dyDescent="0.2">
      <c r="A398" s="44"/>
      <c r="B398" s="10">
        <v>5514</v>
      </c>
      <c r="C398" s="68" t="s">
        <v>213</v>
      </c>
      <c r="D398" s="107">
        <v>655</v>
      </c>
      <c r="E398" s="182">
        <v>106.54</v>
      </c>
      <c r="F398" s="180">
        <f t="shared" si="13"/>
        <v>548.46</v>
      </c>
      <c r="G398" s="156">
        <f t="shared" si="14"/>
        <v>0.16265648854961834</v>
      </c>
    </row>
    <row r="399" spans="1:7" s="14" customFormat="1" x14ac:dyDescent="0.2">
      <c r="A399" s="44"/>
      <c r="B399" s="10">
        <v>5515</v>
      </c>
      <c r="C399" s="68" t="s">
        <v>25</v>
      </c>
      <c r="D399" s="107">
        <v>3240</v>
      </c>
      <c r="E399" s="182">
        <v>511.2</v>
      </c>
      <c r="F399" s="180">
        <f t="shared" si="13"/>
        <v>2728.8</v>
      </c>
      <c r="G399" s="156">
        <f t="shared" si="14"/>
        <v>0.15777777777777777</v>
      </c>
    </row>
    <row r="400" spans="1:7" s="14" customFormat="1" x14ac:dyDescent="0.2">
      <c r="A400" s="44"/>
      <c r="B400" s="10">
        <v>5522</v>
      </c>
      <c r="C400" s="68" t="s">
        <v>86</v>
      </c>
      <c r="D400" s="107">
        <v>360</v>
      </c>
      <c r="E400" s="182">
        <v>0</v>
      </c>
      <c r="F400" s="180">
        <f t="shared" si="13"/>
        <v>360</v>
      </c>
      <c r="G400" s="156">
        <f t="shared" si="14"/>
        <v>0</v>
      </c>
    </row>
    <row r="401" spans="1:7" s="14" customFormat="1" x14ac:dyDescent="0.2">
      <c r="A401" s="44"/>
      <c r="B401" s="10">
        <v>5532</v>
      </c>
      <c r="C401" s="68" t="s">
        <v>84</v>
      </c>
      <c r="D401" s="107">
        <v>315</v>
      </c>
      <c r="E401" s="182">
        <v>0</v>
      </c>
      <c r="F401" s="180">
        <f t="shared" si="13"/>
        <v>315</v>
      </c>
      <c r="G401" s="156">
        <f t="shared" si="14"/>
        <v>0</v>
      </c>
    </row>
    <row r="402" spans="1:7" s="14" customFormat="1" x14ac:dyDescent="0.2">
      <c r="A402" s="44"/>
      <c r="B402" s="15">
        <v>15</v>
      </c>
      <c r="C402" s="69" t="s">
        <v>243</v>
      </c>
      <c r="D402" s="108">
        <f>SUM(D403+D405)</f>
        <v>176000</v>
      </c>
      <c r="E402" s="168">
        <f>SUM(E403+E405)</f>
        <v>0</v>
      </c>
      <c r="F402" s="177">
        <f t="shared" si="13"/>
        <v>176000</v>
      </c>
      <c r="G402" s="163">
        <f t="shared" si="14"/>
        <v>0</v>
      </c>
    </row>
    <row r="403" spans="1:7" s="14" customFormat="1" x14ac:dyDescent="0.2">
      <c r="A403" s="44"/>
      <c r="B403" s="10">
        <v>1551</v>
      </c>
      <c r="C403" s="68" t="s">
        <v>228</v>
      </c>
      <c r="D403" s="107">
        <f>SUM(D404)</f>
        <v>122000</v>
      </c>
      <c r="E403" s="167">
        <f>SUM(E404)</f>
        <v>0</v>
      </c>
      <c r="F403" s="180">
        <f t="shared" si="13"/>
        <v>122000</v>
      </c>
      <c r="G403" s="156">
        <f t="shared" si="14"/>
        <v>0</v>
      </c>
    </row>
    <row r="404" spans="1:7" s="14" customFormat="1" ht="25.5" x14ac:dyDescent="0.2">
      <c r="A404" s="44"/>
      <c r="B404" s="10"/>
      <c r="C404" s="85" t="s">
        <v>336</v>
      </c>
      <c r="D404" s="107">
        <v>122000</v>
      </c>
      <c r="E404" s="182">
        <v>0</v>
      </c>
      <c r="F404" s="180">
        <f t="shared" si="13"/>
        <v>122000</v>
      </c>
      <c r="G404" s="156">
        <f t="shared" si="14"/>
        <v>0</v>
      </c>
    </row>
    <row r="405" spans="1:7" s="14" customFormat="1" ht="25.5" x14ac:dyDescent="0.2">
      <c r="A405" s="44"/>
      <c r="B405" s="10">
        <v>1554</v>
      </c>
      <c r="C405" s="71" t="s">
        <v>317</v>
      </c>
      <c r="D405" s="107">
        <f>SUM(D406)</f>
        <v>54000</v>
      </c>
      <c r="E405" s="167">
        <f>SUM(E406)</f>
        <v>0</v>
      </c>
      <c r="F405" s="180">
        <f t="shared" si="13"/>
        <v>54000</v>
      </c>
      <c r="G405" s="156">
        <f t="shared" si="14"/>
        <v>0</v>
      </c>
    </row>
    <row r="406" spans="1:7" s="14" customFormat="1" ht="25.5" x14ac:dyDescent="0.2">
      <c r="A406" s="44"/>
      <c r="B406" s="10"/>
      <c r="C406" s="85" t="s">
        <v>351</v>
      </c>
      <c r="D406" s="107">
        <v>54000</v>
      </c>
      <c r="E406" s="182">
        <v>0</v>
      </c>
      <c r="F406" s="180">
        <f t="shared" ref="F406:F474" si="16">D406-E406</f>
        <v>54000</v>
      </c>
      <c r="G406" s="156">
        <f t="shared" ref="G406:G474" si="17">E406/D406</f>
        <v>0</v>
      </c>
    </row>
    <row r="407" spans="1:7" x14ac:dyDescent="0.2">
      <c r="A407" s="44" t="s">
        <v>65</v>
      </c>
      <c r="B407" s="15" t="s">
        <v>181</v>
      </c>
      <c r="C407" s="90"/>
      <c r="D407" s="128">
        <f>SUM(D408+D414)</f>
        <v>71100</v>
      </c>
      <c r="E407" s="194">
        <f>SUM(E408+E414)</f>
        <v>13636.17</v>
      </c>
      <c r="F407" s="177">
        <f t="shared" si="16"/>
        <v>57463.83</v>
      </c>
      <c r="G407" s="163">
        <f t="shared" si="17"/>
        <v>0.19178860759493671</v>
      </c>
    </row>
    <row r="408" spans="1:7" s="14" customFormat="1" x14ac:dyDescent="0.2">
      <c r="A408" s="44"/>
      <c r="B408" s="31">
        <v>4500</v>
      </c>
      <c r="C408" s="32" t="s">
        <v>130</v>
      </c>
      <c r="D408" s="128">
        <f>SUM(D409:D413)</f>
        <v>71100</v>
      </c>
      <c r="E408" s="194">
        <f>SUM(E409:E413)</f>
        <v>13651.25</v>
      </c>
      <c r="F408" s="177">
        <f t="shared" si="16"/>
        <v>57448.75</v>
      </c>
      <c r="G408" s="163">
        <f t="shared" si="17"/>
        <v>0.19200070323488044</v>
      </c>
    </row>
    <row r="409" spans="1:7" x14ac:dyDescent="0.2">
      <c r="A409" s="46"/>
      <c r="B409" s="29"/>
      <c r="C409" s="30" t="s">
        <v>270</v>
      </c>
      <c r="D409" s="127">
        <v>57670</v>
      </c>
      <c r="E409" s="182">
        <v>12456.5</v>
      </c>
      <c r="F409" s="180">
        <f t="shared" si="16"/>
        <v>45213.5</v>
      </c>
      <c r="G409" s="156">
        <f t="shared" si="17"/>
        <v>0.21599618519160743</v>
      </c>
    </row>
    <row r="410" spans="1:7" x14ac:dyDescent="0.2">
      <c r="A410" s="46"/>
      <c r="B410" s="29"/>
      <c r="C410" s="30" t="s">
        <v>290</v>
      </c>
      <c r="D410" s="127">
        <v>8500</v>
      </c>
      <c r="E410" s="182">
        <v>0</v>
      </c>
      <c r="F410" s="180">
        <f t="shared" si="16"/>
        <v>8500</v>
      </c>
      <c r="G410" s="156">
        <f t="shared" si="17"/>
        <v>0</v>
      </c>
    </row>
    <row r="411" spans="1:7" x14ac:dyDescent="0.2">
      <c r="A411" s="46"/>
      <c r="B411" s="29"/>
      <c r="C411" s="30" t="s">
        <v>221</v>
      </c>
      <c r="D411" s="127">
        <v>3774</v>
      </c>
      <c r="E411" s="197">
        <v>944</v>
      </c>
      <c r="F411" s="180">
        <f t="shared" si="16"/>
        <v>2830</v>
      </c>
      <c r="G411" s="156">
        <f t="shared" si="17"/>
        <v>0.25013248542660305</v>
      </c>
    </row>
    <row r="412" spans="1:7" x14ac:dyDescent="0.2">
      <c r="A412" s="46"/>
      <c r="B412" s="29"/>
      <c r="C412" s="30" t="s">
        <v>220</v>
      </c>
      <c r="D412" s="127">
        <v>153</v>
      </c>
      <c r="E412" s="197">
        <v>0</v>
      </c>
      <c r="F412" s="180">
        <f t="shared" si="16"/>
        <v>153</v>
      </c>
      <c r="G412" s="156">
        <f t="shared" si="17"/>
        <v>0</v>
      </c>
    </row>
    <row r="413" spans="1:7" x14ac:dyDescent="0.2">
      <c r="A413" s="46"/>
      <c r="B413" s="29"/>
      <c r="C413" s="30" t="s">
        <v>322</v>
      </c>
      <c r="D413" s="127">
        <v>1003</v>
      </c>
      <c r="E413" s="197">
        <v>250.75</v>
      </c>
      <c r="F413" s="180">
        <f t="shared" si="16"/>
        <v>752.25</v>
      </c>
      <c r="G413" s="156">
        <f t="shared" si="17"/>
        <v>0.25</v>
      </c>
    </row>
    <row r="414" spans="1:7" x14ac:dyDescent="0.2">
      <c r="A414" s="46"/>
      <c r="B414" s="15">
        <v>55</v>
      </c>
      <c r="C414" s="69" t="s">
        <v>20</v>
      </c>
      <c r="D414" s="128">
        <f>SUM(D415)</f>
        <v>0</v>
      </c>
      <c r="E414" s="194">
        <f>SUM(E415)</f>
        <v>-15.08</v>
      </c>
      <c r="F414" s="177">
        <f t="shared" si="16"/>
        <v>15.08</v>
      </c>
      <c r="G414" s="163"/>
    </row>
    <row r="415" spans="1:7" x14ac:dyDescent="0.2">
      <c r="A415" s="46"/>
      <c r="B415" s="10">
        <v>5511</v>
      </c>
      <c r="C415" s="68" t="s">
        <v>212</v>
      </c>
      <c r="D415" s="127">
        <v>0</v>
      </c>
      <c r="E415" s="197">
        <v>-15.08</v>
      </c>
      <c r="F415" s="180">
        <f t="shared" si="16"/>
        <v>15.08</v>
      </c>
      <c r="G415" s="156"/>
    </row>
    <row r="416" spans="1:7" s="14" customFormat="1" x14ac:dyDescent="0.2">
      <c r="A416" s="44" t="s">
        <v>113</v>
      </c>
      <c r="B416" s="15" t="s">
        <v>182</v>
      </c>
      <c r="C416" s="90"/>
      <c r="D416" s="108">
        <f>SUM(D417+D421+D429)</f>
        <v>21360</v>
      </c>
      <c r="E416" s="168">
        <f>SUM(E417+E421+E429)</f>
        <v>1754.7800000000002</v>
      </c>
      <c r="F416" s="177">
        <f t="shared" si="16"/>
        <v>19605.22</v>
      </c>
      <c r="G416" s="163">
        <f t="shared" si="17"/>
        <v>8.2152621722846444E-2</v>
      </c>
    </row>
    <row r="417" spans="1:7" s="14" customFormat="1" x14ac:dyDescent="0.2">
      <c r="A417" s="44"/>
      <c r="B417" s="15">
        <v>50</v>
      </c>
      <c r="C417" s="69" t="s">
        <v>19</v>
      </c>
      <c r="D417" s="108">
        <f>SUM(D418+D420)</f>
        <v>11851</v>
      </c>
      <c r="E417" s="168">
        <f>SUM(E418+E420)</f>
        <v>1560.6100000000001</v>
      </c>
      <c r="F417" s="177">
        <f t="shared" si="16"/>
        <v>10290.39</v>
      </c>
      <c r="G417" s="163">
        <f t="shared" si="17"/>
        <v>0.13168593367648301</v>
      </c>
    </row>
    <row r="418" spans="1:7" s="14" customFormat="1" x14ac:dyDescent="0.2">
      <c r="A418" s="44"/>
      <c r="B418" s="10">
        <v>500</v>
      </c>
      <c r="C418" s="68" t="s">
        <v>210</v>
      </c>
      <c r="D418" s="107">
        <f>SUM(D419)</f>
        <v>8857</v>
      </c>
      <c r="E418" s="167">
        <f>SUM(E419)</f>
        <v>1301.4000000000001</v>
      </c>
      <c r="F418" s="180">
        <f t="shared" si="16"/>
        <v>7555.6</v>
      </c>
      <c r="G418" s="156">
        <f t="shared" si="17"/>
        <v>0.14693462797787063</v>
      </c>
    </row>
    <row r="419" spans="1:7" s="14" customFormat="1" x14ac:dyDescent="0.2">
      <c r="A419" s="44"/>
      <c r="B419" s="10">
        <v>5002</v>
      </c>
      <c r="C419" s="68" t="s">
        <v>218</v>
      </c>
      <c r="D419" s="107">
        <v>8857</v>
      </c>
      <c r="E419" s="182">
        <v>1301.4000000000001</v>
      </c>
      <c r="F419" s="180">
        <f t="shared" si="16"/>
        <v>7555.6</v>
      </c>
      <c r="G419" s="156">
        <f t="shared" si="17"/>
        <v>0.14693462797787063</v>
      </c>
    </row>
    <row r="420" spans="1:7" s="14" customFormat="1" x14ac:dyDescent="0.2">
      <c r="A420" s="44"/>
      <c r="B420" s="10">
        <v>506</v>
      </c>
      <c r="C420" s="68" t="s">
        <v>211</v>
      </c>
      <c r="D420" s="107">
        <v>2994</v>
      </c>
      <c r="E420" s="182">
        <v>259.20999999999998</v>
      </c>
      <c r="F420" s="180">
        <f t="shared" si="16"/>
        <v>2734.79</v>
      </c>
      <c r="G420" s="156">
        <f t="shared" si="17"/>
        <v>8.6576486305945222E-2</v>
      </c>
    </row>
    <row r="421" spans="1:7" s="14" customFormat="1" x14ac:dyDescent="0.2">
      <c r="A421" s="44"/>
      <c r="B421" s="15">
        <v>55</v>
      </c>
      <c r="C421" s="69" t="s">
        <v>20</v>
      </c>
      <c r="D421" s="108">
        <f>SUM(D422:D428)</f>
        <v>9462</v>
      </c>
      <c r="E421" s="168">
        <f>SUM(E422:E428)</f>
        <v>147.66999999999999</v>
      </c>
      <c r="F421" s="177">
        <f t="shared" si="16"/>
        <v>9314.33</v>
      </c>
      <c r="G421" s="163">
        <f t="shared" si="17"/>
        <v>1.5606637074614245E-2</v>
      </c>
    </row>
    <row r="422" spans="1:7" s="14" customFormat="1" x14ac:dyDescent="0.2">
      <c r="A422" s="44"/>
      <c r="B422" s="10">
        <v>5500</v>
      </c>
      <c r="C422" s="68" t="s">
        <v>21</v>
      </c>
      <c r="D422" s="107">
        <v>1000</v>
      </c>
      <c r="E422" s="182">
        <v>15.5</v>
      </c>
      <c r="F422" s="180">
        <f t="shared" si="16"/>
        <v>984.5</v>
      </c>
      <c r="G422" s="156">
        <f t="shared" si="17"/>
        <v>1.55E-2</v>
      </c>
    </row>
    <row r="423" spans="1:7" s="14" customFormat="1" x14ac:dyDescent="0.2">
      <c r="A423" s="44"/>
      <c r="B423" s="10">
        <v>5511</v>
      </c>
      <c r="C423" s="68" t="s">
        <v>212</v>
      </c>
      <c r="D423" s="107">
        <v>4000</v>
      </c>
      <c r="E423" s="182">
        <v>132.16999999999999</v>
      </c>
      <c r="F423" s="180">
        <f t="shared" si="16"/>
        <v>3867.83</v>
      </c>
      <c r="G423" s="156">
        <f t="shared" si="17"/>
        <v>3.3042499999999995E-2</v>
      </c>
    </row>
    <row r="424" spans="1:7" s="14" customFormat="1" x14ac:dyDescent="0.2">
      <c r="A424" s="44"/>
      <c r="B424" s="10">
        <v>5512</v>
      </c>
      <c r="C424" s="68" t="s">
        <v>26</v>
      </c>
      <c r="D424" s="107">
        <v>184</v>
      </c>
      <c r="E424" s="182">
        <v>0</v>
      </c>
      <c r="F424" s="180">
        <f t="shared" si="16"/>
        <v>184</v>
      </c>
      <c r="G424" s="156">
        <f t="shared" si="17"/>
        <v>0</v>
      </c>
    </row>
    <row r="425" spans="1:7" s="14" customFormat="1" x14ac:dyDescent="0.2">
      <c r="A425" s="44"/>
      <c r="B425" s="10">
        <v>5513</v>
      </c>
      <c r="C425" s="68" t="s">
        <v>24</v>
      </c>
      <c r="D425" s="107">
        <v>3300</v>
      </c>
      <c r="E425" s="182">
        <v>0</v>
      </c>
      <c r="F425" s="180">
        <f t="shared" si="16"/>
        <v>3300</v>
      </c>
      <c r="G425" s="156">
        <f t="shared" si="17"/>
        <v>0</v>
      </c>
    </row>
    <row r="426" spans="1:7" s="14" customFormat="1" x14ac:dyDescent="0.2">
      <c r="A426" s="44"/>
      <c r="B426" s="10">
        <v>5515</v>
      </c>
      <c r="C426" s="68" t="s">
        <v>25</v>
      </c>
      <c r="D426" s="107">
        <v>700</v>
      </c>
      <c r="E426" s="182">
        <v>0</v>
      </c>
      <c r="F426" s="180">
        <f t="shared" si="16"/>
        <v>700</v>
      </c>
      <c r="G426" s="156">
        <f t="shared" si="17"/>
        <v>0</v>
      </c>
    </row>
    <row r="427" spans="1:7" s="14" customFormat="1" x14ac:dyDescent="0.2">
      <c r="A427" s="44"/>
      <c r="B427" s="10">
        <v>5522</v>
      </c>
      <c r="C427" s="68" t="s">
        <v>86</v>
      </c>
      <c r="D427" s="107">
        <v>103</v>
      </c>
      <c r="E427" s="182">
        <v>0</v>
      </c>
      <c r="F427" s="180">
        <f t="shared" si="16"/>
        <v>103</v>
      </c>
      <c r="G427" s="156">
        <f t="shared" si="17"/>
        <v>0</v>
      </c>
    </row>
    <row r="428" spans="1:7" s="14" customFormat="1" x14ac:dyDescent="0.2">
      <c r="A428" s="44"/>
      <c r="B428" s="10">
        <v>5532</v>
      </c>
      <c r="C428" s="68" t="s">
        <v>84</v>
      </c>
      <c r="D428" s="107">
        <v>175</v>
      </c>
      <c r="E428" s="182">
        <v>0</v>
      </c>
      <c r="F428" s="180">
        <f t="shared" si="16"/>
        <v>175</v>
      </c>
      <c r="G428" s="156">
        <f t="shared" si="17"/>
        <v>0</v>
      </c>
    </row>
    <row r="429" spans="1:7" s="14" customFormat="1" x14ac:dyDescent="0.2">
      <c r="A429" s="44"/>
      <c r="B429" s="32">
        <v>60</v>
      </c>
      <c r="C429" s="70" t="s">
        <v>82</v>
      </c>
      <c r="D429" s="108">
        <f>SUM(D430)</f>
        <v>47</v>
      </c>
      <c r="E429" s="168">
        <f>SUM(E430)</f>
        <v>46.5</v>
      </c>
      <c r="F429" s="177">
        <f t="shared" si="16"/>
        <v>0.5</v>
      </c>
      <c r="G429" s="163">
        <f t="shared" si="17"/>
        <v>0.98936170212765961</v>
      </c>
    </row>
    <row r="430" spans="1:7" s="14" customFormat="1" x14ac:dyDescent="0.2">
      <c r="A430" s="44"/>
      <c r="B430" s="30">
        <v>6010</v>
      </c>
      <c r="C430" s="71" t="s">
        <v>215</v>
      </c>
      <c r="D430" s="107">
        <v>47</v>
      </c>
      <c r="E430" s="182">
        <v>46.5</v>
      </c>
      <c r="F430" s="180">
        <f t="shared" si="16"/>
        <v>0.5</v>
      </c>
      <c r="G430" s="156">
        <f t="shared" si="17"/>
        <v>0.98936170212765961</v>
      </c>
    </row>
    <row r="431" spans="1:7" s="14" customFormat="1" x14ac:dyDescent="0.2">
      <c r="A431" s="44" t="s">
        <v>9</v>
      </c>
      <c r="B431" s="17" t="s">
        <v>458</v>
      </c>
      <c r="C431" s="94"/>
      <c r="D431" s="108">
        <f>SUM(D432+D448)</f>
        <v>86558</v>
      </c>
      <c r="E431" s="168">
        <f>SUM(E432+E448)</f>
        <v>24741.799999999996</v>
      </c>
      <c r="F431" s="177">
        <f t="shared" si="16"/>
        <v>61816.200000000004</v>
      </c>
      <c r="G431" s="163">
        <f t="shared" si="17"/>
        <v>0.2858407079646017</v>
      </c>
    </row>
    <row r="432" spans="1:7" s="14" customFormat="1" x14ac:dyDescent="0.2">
      <c r="A432" s="44" t="s">
        <v>9</v>
      </c>
      <c r="B432" s="17" t="s">
        <v>0</v>
      </c>
      <c r="C432" s="94"/>
      <c r="D432" s="108">
        <f>SUM(D433+D434+D439)</f>
        <v>82490</v>
      </c>
      <c r="E432" s="168">
        <f>SUM(E433+E434+E439)</f>
        <v>18184.969999999998</v>
      </c>
      <c r="F432" s="177">
        <f t="shared" si="16"/>
        <v>64305.03</v>
      </c>
      <c r="G432" s="163">
        <f t="shared" si="17"/>
        <v>0.22045060007273606</v>
      </c>
    </row>
    <row r="433" spans="1:7" s="14" customFormat="1" x14ac:dyDescent="0.2">
      <c r="A433" s="44"/>
      <c r="B433" s="34">
        <v>452</v>
      </c>
      <c r="C433" s="87" t="s">
        <v>131</v>
      </c>
      <c r="D433" s="108">
        <v>150</v>
      </c>
      <c r="E433" s="183">
        <v>0</v>
      </c>
      <c r="F433" s="177">
        <f t="shared" si="16"/>
        <v>150</v>
      </c>
      <c r="G433" s="163">
        <f t="shared" si="17"/>
        <v>0</v>
      </c>
    </row>
    <row r="434" spans="1:7" s="14" customFormat="1" x14ac:dyDescent="0.2">
      <c r="A434" s="44"/>
      <c r="B434" s="15">
        <v>50</v>
      </c>
      <c r="C434" s="69" t="s">
        <v>19</v>
      </c>
      <c r="D434" s="108">
        <f>SUM(D435+D438)</f>
        <v>55859</v>
      </c>
      <c r="E434" s="168">
        <f>SUM(E435+E438)</f>
        <v>11775.069999999998</v>
      </c>
      <c r="F434" s="177">
        <f t="shared" si="16"/>
        <v>44083.93</v>
      </c>
      <c r="G434" s="163">
        <f t="shared" si="17"/>
        <v>0.21079987110402976</v>
      </c>
    </row>
    <row r="435" spans="1:7" s="14" customFormat="1" x14ac:dyDescent="0.2">
      <c r="A435" s="44"/>
      <c r="B435" s="10">
        <v>500</v>
      </c>
      <c r="C435" s="68" t="s">
        <v>210</v>
      </c>
      <c r="D435" s="107">
        <f>SUM(D436:D437)</f>
        <v>41748</v>
      </c>
      <c r="E435" s="167">
        <f>SUM(E436:E437)</f>
        <v>8673.8499999999985</v>
      </c>
      <c r="F435" s="180">
        <f t="shared" si="16"/>
        <v>33074.15</v>
      </c>
      <c r="G435" s="156">
        <f t="shared" si="17"/>
        <v>0.20776683913001817</v>
      </c>
    </row>
    <row r="436" spans="1:7" s="14" customFormat="1" x14ac:dyDescent="0.2">
      <c r="A436" s="44"/>
      <c r="B436" s="10">
        <v>5002</v>
      </c>
      <c r="C436" s="68" t="s">
        <v>218</v>
      </c>
      <c r="D436" s="107">
        <v>41748</v>
      </c>
      <c r="E436" s="182">
        <v>8637.5499999999993</v>
      </c>
      <c r="F436" s="180">
        <f t="shared" si="16"/>
        <v>33110.449999999997</v>
      </c>
      <c r="G436" s="156">
        <f t="shared" si="17"/>
        <v>0.20689733639934846</v>
      </c>
    </row>
    <row r="437" spans="1:7" s="14" customFormat="1" x14ac:dyDescent="0.2">
      <c r="A437" s="44"/>
      <c r="B437" s="10">
        <v>5005</v>
      </c>
      <c r="C437" s="68" t="s">
        <v>241</v>
      </c>
      <c r="D437" s="107">
        <v>0</v>
      </c>
      <c r="E437" s="182">
        <v>36.299999999999997</v>
      </c>
      <c r="F437" s="180">
        <f t="shared" si="16"/>
        <v>-36.299999999999997</v>
      </c>
      <c r="G437" s="156"/>
    </row>
    <row r="438" spans="1:7" s="14" customFormat="1" x14ac:dyDescent="0.2">
      <c r="A438" s="44"/>
      <c r="B438" s="10">
        <v>506</v>
      </c>
      <c r="C438" s="68" t="s">
        <v>211</v>
      </c>
      <c r="D438" s="107">
        <v>14111</v>
      </c>
      <c r="E438" s="182">
        <v>3101.22</v>
      </c>
      <c r="F438" s="180">
        <f t="shared" si="16"/>
        <v>11009.78</v>
      </c>
      <c r="G438" s="156">
        <f t="shared" si="17"/>
        <v>0.21977322656083906</v>
      </c>
    </row>
    <row r="439" spans="1:7" s="14" customFormat="1" x14ac:dyDescent="0.2">
      <c r="A439" s="44"/>
      <c r="B439" s="15">
        <v>55</v>
      </c>
      <c r="C439" s="69" t="s">
        <v>20</v>
      </c>
      <c r="D439" s="108">
        <f>SUM(D440:D447)</f>
        <v>26481</v>
      </c>
      <c r="E439" s="168">
        <f>SUM(E440:E447)</f>
        <v>6409.9000000000005</v>
      </c>
      <c r="F439" s="177">
        <f t="shared" si="16"/>
        <v>20071.099999999999</v>
      </c>
      <c r="G439" s="163">
        <f t="shared" si="17"/>
        <v>0.2420565688606926</v>
      </c>
    </row>
    <row r="440" spans="1:7" s="14" customFormat="1" x14ac:dyDescent="0.2">
      <c r="A440" s="44"/>
      <c r="B440" s="10">
        <v>5500</v>
      </c>
      <c r="C440" s="68" t="s">
        <v>21</v>
      </c>
      <c r="D440" s="107">
        <v>1085</v>
      </c>
      <c r="E440" s="182">
        <v>215.64</v>
      </c>
      <c r="F440" s="180">
        <f t="shared" si="16"/>
        <v>869.36</v>
      </c>
      <c r="G440" s="156">
        <f t="shared" si="17"/>
        <v>0.19874654377880183</v>
      </c>
    </row>
    <row r="441" spans="1:7" s="14" customFormat="1" x14ac:dyDescent="0.2">
      <c r="A441" s="44"/>
      <c r="B441" s="10">
        <v>5503</v>
      </c>
      <c r="C441" s="68" t="s">
        <v>22</v>
      </c>
      <c r="D441" s="107">
        <v>130</v>
      </c>
      <c r="E441" s="182">
        <v>156.59</v>
      </c>
      <c r="F441" s="180">
        <f t="shared" si="16"/>
        <v>-26.590000000000003</v>
      </c>
      <c r="G441" s="156">
        <f t="shared" si="17"/>
        <v>1.2045384615384616</v>
      </c>
    </row>
    <row r="442" spans="1:7" s="14" customFormat="1" x14ac:dyDescent="0.2">
      <c r="A442" s="44"/>
      <c r="B442" s="10">
        <v>5504</v>
      </c>
      <c r="C442" s="68" t="s">
        <v>23</v>
      </c>
      <c r="D442" s="107">
        <v>250</v>
      </c>
      <c r="E442" s="182">
        <v>163.6</v>
      </c>
      <c r="F442" s="180">
        <f t="shared" si="16"/>
        <v>86.4</v>
      </c>
      <c r="G442" s="156">
        <f t="shared" si="17"/>
        <v>0.65439999999999998</v>
      </c>
    </row>
    <row r="443" spans="1:7" s="14" customFormat="1" x14ac:dyDescent="0.2">
      <c r="A443" s="44"/>
      <c r="B443" s="10">
        <v>5511</v>
      </c>
      <c r="C443" s="68" t="s">
        <v>212</v>
      </c>
      <c r="D443" s="107">
        <v>19530</v>
      </c>
      <c r="E443" s="182">
        <v>4710.8100000000004</v>
      </c>
      <c r="F443" s="180">
        <f t="shared" si="16"/>
        <v>14819.189999999999</v>
      </c>
      <c r="G443" s="156">
        <f t="shared" si="17"/>
        <v>0.2412089093701997</v>
      </c>
    </row>
    <row r="444" spans="1:7" s="14" customFormat="1" x14ac:dyDescent="0.2">
      <c r="A444" s="44"/>
      <c r="B444" s="10">
        <v>5514</v>
      </c>
      <c r="C444" s="68" t="s">
        <v>213</v>
      </c>
      <c r="D444" s="107">
        <v>1025</v>
      </c>
      <c r="E444" s="182">
        <v>156.09</v>
      </c>
      <c r="F444" s="180">
        <f t="shared" si="16"/>
        <v>868.91</v>
      </c>
      <c r="G444" s="156">
        <f t="shared" si="17"/>
        <v>0.15228292682926831</v>
      </c>
    </row>
    <row r="445" spans="1:7" s="14" customFormat="1" x14ac:dyDescent="0.2">
      <c r="A445" s="44"/>
      <c r="B445" s="10">
        <v>5515</v>
      </c>
      <c r="C445" s="68" t="s">
        <v>25</v>
      </c>
      <c r="D445" s="107">
        <v>0</v>
      </c>
      <c r="E445" s="182">
        <v>7</v>
      </c>
      <c r="F445" s="180">
        <f t="shared" si="16"/>
        <v>-7</v>
      </c>
      <c r="G445" s="156"/>
    </row>
    <row r="446" spans="1:7" s="14" customFormat="1" x14ac:dyDescent="0.2">
      <c r="A446" s="44"/>
      <c r="B446" s="10">
        <v>5522</v>
      </c>
      <c r="C446" s="68" t="s">
        <v>86</v>
      </c>
      <c r="D446" s="107">
        <v>20</v>
      </c>
      <c r="E446" s="182">
        <v>0</v>
      </c>
      <c r="F446" s="180">
        <f t="shared" si="16"/>
        <v>20</v>
      </c>
      <c r="G446" s="156">
        <f t="shared" si="17"/>
        <v>0</v>
      </c>
    </row>
    <row r="447" spans="1:7" s="14" customFormat="1" x14ac:dyDescent="0.2">
      <c r="A447" s="44"/>
      <c r="B447" s="10">
        <v>5525</v>
      </c>
      <c r="C447" s="68" t="s">
        <v>41</v>
      </c>
      <c r="D447" s="107">
        <v>4441</v>
      </c>
      <c r="E447" s="182">
        <v>1000.17</v>
      </c>
      <c r="F447" s="180">
        <f t="shared" si="16"/>
        <v>3440.83</v>
      </c>
      <c r="G447" s="156">
        <f t="shared" si="17"/>
        <v>0.22521278991218194</v>
      </c>
    </row>
    <row r="448" spans="1:7" s="14" customFormat="1" x14ac:dyDescent="0.2">
      <c r="A448" s="44" t="s">
        <v>9</v>
      </c>
      <c r="B448" s="17" t="s">
        <v>311</v>
      </c>
      <c r="C448" s="94"/>
      <c r="D448" s="108">
        <f>SUM(D449+D454)</f>
        <v>4068</v>
      </c>
      <c r="E448" s="168">
        <f>SUM(E449+E454)</f>
        <v>6556.83</v>
      </c>
      <c r="F448" s="177">
        <f t="shared" si="16"/>
        <v>-2488.83</v>
      </c>
      <c r="G448" s="163">
        <f t="shared" si="17"/>
        <v>1.6118067846607669</v>
      </c>
    </row>
    <row r="449" spans="1:7" s="14" customFormat="1" x14ac:dyDescent="0.2">
      <c r="A449" s="44"/>
      <c r="B449" s="15">
        <v>50</v>
      </c>
      <c r="C449" s="83" t="s">
        <v>19</v>
      </c>
      <c r="D449" s="108">
        <f>SUM(D450+D453)</f>
        <v>2947</v>
      </c>
      <c r="E449" s="168">
        <f>SUM(E450+E453)</f>
        <v>6032.88</v>
      </c>
      <c r="F449" s="177">
        <f t="shared" si="16"/>
        <v>-3085.88</v>
      </c>
      <c r="G449" s="163">
        <f t="shared" si="17"/>
        <v>2.0471258907363419</v>
      </c>
    </row>
    <row r="450" spans="1:7" s="14" customFormat="1" x14ac:dyDescent="0.2">
      <c r="A450" s="44"/>
      <c r="B450" s="10">
        <v>500</v>
      </c>
      <c r="C450" s="85" t="s">
        <v>210</v>
      </c>
      <c r="D450" s="107">
        <f>SUM(D451:D452)</f>
        <v>1858</v>
      </c>
      <c r="E450" s="167">
        <f>SUM(E451:E452)</f>
        <v>4451.04</v>
      </c>
      <c r="F450" s="180">
        <f t="shared" si="16"/>
        <v>-2593.04</v>
      </c>
      <c r="G450" s="156">
        <f t="shared" si="17"/>
        <v>2.3956081808396124</v>
      </c>
    </row>
    <row r="451" spans="1:7" s="14" customFormat="1" x14ac:dyDescent="0.2">
      <c r="A451" s="44"/>
      <c r="B451" s="10">
        <v>5002</v>
      </c>
      <c r="C451" s="85" t="s">
        <v>218</v>
      </c>
      <c r="D451" s="107">
        <v>184</v>
      </c>
      <c r="E451" s="182">
        <v>450</v>
      </c>
      <c r="F451" s="180">
        <f t="shared" si="16"/>
        <v>-266</v>
      </c>
      <c r="G451" s="156">
        <f t="shared" si="17"/>
        <v>2.4456521739130435</v>
      </c>
    </row>
    <row r="452" spans="1:7" s="14" customFormat="1" x14ac:dyDescent="0.2">
      <c r="A452" s="44"/>
      <c r="B452" s="10">
        <v>5005</v>
      </c>
      <c r="C452" s="68" t="s">
        <v>241</v>
      </c>
      <c r="D452" s="107">
        <v>1674</v>
      </c>
      <c r="E452" s="182">
        <v>4001.04</v>
      </c>
      <c r="F452" s="180">
        <f t="shared" si="16"/>
        <v>-2327.04</v>
      </c>
      <c r="G452" s="156">
        <f t="shared" si="17"/>
        <v>2.3901075268817205</v>
      </c>
    </row>
    <row r="453" spans="1:7" s="14" customFormat="1" x14ac:dyDescent="0.2">
      <c r="A453" s="44"/>
      <c r="B453" s="10">
        <v>506</v>
      </c>
      <c r="C453" s="85" t="s">
        <v>211</v>
      </c>
      <c r="D453" s="107">
        <v>1089</v>
      </c>
      <c r="E453" s="182">
        <v>1581.84</v>
      </c>
      <c r="F453" s="180">
        <f t="shared" si="16"/>
        <v>-492.83999999999992</v>
      </c>
      <c r="G453" s="156">
        <f t="shared" si="17"/>
        <v>1.4525619834710743</v>
      </c>
    </row>
    <row r="454" spans="1:7" s="14" customFormat="1" x14ac:dyDescent="0.2">
      <c r="A454" s="44"/>
      <c r="B454" s="15">
        <v>55</v>
      </c>
      <c r="C454" s="69" t="s">
        <v>20</v>
      </c>
      <c r="D454" s="129">
        <f>SUM(D455)</f>
        <v>1121</v>
      </c>
      <c r="E454" s="195">
        <f>SUM(E455)</f>
        <v>523.95000000000005</v>
      </c>
      <c r="F454" s="177">
        <f t="shared" si="16"/>
        <v>597.04999999999995</v>
      </c>
      <c r="G454" s="163">
        <f t="shared" si="17"/>
        <v>0.46739518287243537</v>
      </c>
    </row>
    <row r="455" spans="1:7" s="14" customFormat="1" x14ac:dyDescent="0.2">
      <c r="A455" s="44"/>
      <c r="B455" s="10">
        <v>5525</v>
      </c>
      <c r="C455" s="68" t="s">
        <v>41</v>
      </c>
      <c r="D455" s="130">
        <v>1121</v>
      </c>
      <c r="E455" s="182">
        <v>523.95000000000005</v>
      </c>
      <c r="F455" s="180">
        <f t="shared" si="16"/>
        <v>597.04999999999995</v>
      </c>
      <c r="G455" s="156">
        <f t="shared" si="17"/>
        <v>0.46739518287243537</v>
      </c>
    </row>
    <row r="456" spans="1:7" s="14" customFormat="1" ht="25.5" x14ac:dyDescent="0.2">
      <c r="A456" s="44"/>
      <c r="B456" s="10" t="s">
        <v>370</v>
      </c>
      <c r="C456" s="85" t="s">
        <v>371</v>
      </c>
      <c r="D456" s="130">
        <f>SUM(D449+D454)</f>
        <v>4068</v>
      </c>
      <c r="E456" s="196">
        <f>SUM(E449+E454)</f>
        <v>6556.83</v>
      </c>
      <c r="F456" s="180">
        <f t="shared" si="16"/>
        <v>-2488.83</v>
      </c>
      <c r="G456" s="156">
        <f t="shared" si="17"/>
        <v>1.6118067846607669</v>
      </c>
    </row>
    <row r="457" spans="1:7" s="14" customFormat="1" x14ac:dyDescent="0.2">
      <c r="A457" s="44" t="s">
        <v>107</v>
      </c>
      <c r="B457" s="15" t="s">
        <v>184</v>
      </c>
      <c r="C457" s="90"/>
      <c r="D457" s="128">
        <f>SUM(D458)</f>
        <v>37402</v>
      </c>
      <c r="E457" s="194">
        <f>SUM(E458)</f>
        <v>10370</v>
      </c>
      <c r="F457" s="177">
        <f t="shared" si="16"/>
        <v>27032</v>
      </c>
      <c r="G457" s="163">
        <f t="shared" si="17"/>
        <v>0.27725790064702421</v>
      </c>
    </row>
    <row r="458" spans="1:7" s="14" customFormat="1" x14ac:dyDescent="0.2">
      <c r="A458" s="44"/>
      <c r="B458" s="31">
        <v>4500</v>
      </c>
      <c r="C458" s="32" t="s">
        <v>130</v>
      </c>
      <c r="D458" s="128">
        <f>SUM(D459:D486)</f>
        <v>37402</v>
      </c>
      <c r="E458" s="194">
        <f>SUM(E459:E486)</f>
        <v>10370</v>
      </c>
      <c r="F458" s="177">
        <f t="shared" si="16"/>
        <v>27032</v>
      </c>
      <c r="G458" s="163">
        <f t="shared" si="17"/>
        <v>0.27725790064702421</v>
      </c>
    </row>
    <row r="459" spans="1:7" x14ac:dyDescent="0.2">
      <c r="A459" s="46"/>
      <c r="B459" s="29"/>
      <c r="C459" s="30" t="s">
        <v>411</v>
      </c>
      <c r="D459" s="127">
        <v>300</v>
      </c>
      <c r="E459" s="182">
        <v>300</v>
      </c>
      <c r="F459" s="180">
        <f t="shared" si="16"/>
        <v>0</v>
      </c>
      <c r="G459" s="156">
        <f t="shared" si="17"/>
        <v>1</v>
      </c>
    </row>
    <row r="460" spans="1:7" x14ac:dyDescent="0.2">
      <c r="A460" s="46"/>
      <c r="B460" s="29"/>
      <c r="C460" s="30" t="s">
        <v>409</v>
      </c>
      <c r="D460" s="127">
        <v>450</v>
      </c>
      <c r="E460" s="182">
        <v>450</v>
      </c>
      <c r="F460" s="180">
        <f t="shared" si="16"/>
        <v>0</v>
      </c>
      <c r="G460" s="156">
        <f t="shared" si="17"/>
        <v>1</v>
      </c>
    </row>
    <row r="461" spans="1:7" x14ac:dyDescent="0.2">
      <c r="A461" s="46"/>
      <c r="B461" s="29"/>
      <c r="C461" s="30" t="s">
        <v>295</v>
      </c>
      <c r="D461" s="127">
        <v>890</v>
      </c>
      <c r="E461" s="182">
        <v>0</v>
      </c>
      <c r="F461" s="180">
        <f t="shared" si="16"/>
        <v>890</v>
      </c>
      <c r="G461" s="156">
        <f t="shared" si="17"/>
        <v>0</v>
      </c>
    </row>
    <row r="462" spans="1:7" x14ac:dyDescent="0.2">
      <c r="A462" s="46"/>
      <c r="B462" s="29"/>
      <c r="C462" s="30" t="s">
        <v>413</v>
      </c>
      <c r="D462" s="127">
        <v>300</v>
      </c>
      <c r="E462" s="182">
        <v>0</v>
      </c>
      <c r="F462" s="180">
        <f t="shared" si="16"/>
        <v>300</v>
      </c>
      <c r="G462" s="156">
        <f t="shared" si="17"/>
        <v>0</v>
      </c>
    </row>
    <row r="463" spans="1:7" x14ac:dyDescent="0.2">
      <c r="A463" s="46"/>
      <c r="B463" s="29"/>
      <c r="C463" s="30" t="s">
        <v>301</v>
      </c>
      <c r="D463" s="127">
        <v>12516</v>
      </c>
      <c r="E463" s="182">
        <v>2000</v>
      </c>
      <c r="F463" s="180">
        <f t="shared" si="16"/>
        <v>10516</v>
      </c>
      <c r="G463" s="156">
        <f t="shared" si="17"/>
        <v>0.15979546180888463</v>
      </c>
    </row>
    <row r="464" spans="1:7" x14ac:dyDescent="0.2">
      <c r="A464" s="46"/>
      <c r="B464" s="29"/>
      <c r="C464" s="30" t="s">
        <v>338</v>
      </c>
      <c r="D464" s="127">
        <v>200</v>
      </c>
      <c r="E464" s="182">
        <v>0</v>
      </c>
      <c r="F464" s="180">
        <f t="shared" si="16"/>
        <v>200</v>
      </c>
      <c r="G464" s="156">
        <f t="shared" si="17"/>
        <v>0</v>
      </c>
    </row>
    <row r="465" spans="1:7" x14ac:dyDescent="0.2">
      <c r="A465" s="46"/>
      <c r="B465" s="29"/>
      <c r="C465" s="30" t="s">
        <v>414</v>
      </c>
      <c r="D465" s="127">
        <v>500</v>
      </c>
      <c r="E465" s="182">
        <v>500</v>
      </c>
      <c r="F465" s="180">
        <f t="shared" si="16"/>
        <v>0</v>
      </c>
      <c r="G465" s="156">
        <f t="shared" si="17"/>
        <v>1</v>
      </c>
    </row>
    <row r="466" spans="1:7" x14ac:dyDescent="0.2">
      <c r="A466" s="46"/>
      <c r="B466" s="29"/>
      <c r="C466" s="30" t="s">
        <v>298</v>
      </c>
      <c r="D466" s="127">
        <v>835</v>
      </c>
      <c r="E466" s="182">
        <v>0</v>
      </c>
      <c r="F466" s="180">
        <f t="shared" si="16"/>
        <v>835</v>
      </c>
      <c r="G466" s="156">
        <f t="shared" si="17"/>
        <v>0</v>
      </c>
    </row>
    <row r="467" spans="1:7" x14ac:dyDescent="0.2">
      <c r="A467" s="46"/>
      <c r="B467" s="29"/>
      <c r="C467" s="30" t="s">
        <v>319</v>
      </c>
      <c r="D467" s="127">
        <v>2350</v>
      </c>
      <c r="E467" s="182">
        <v>2350</v>
      </c>
      <c r="F467" s="180">
        <f t="shared" si="16"/>
        <v>0</v>
      </c>
      <c r="G467" s="156">
        <f t="shared" si="17"/>
        <v>1</v>
      </c>
    </row>
    <row r="468" spans="1:7" x14ac:dyDescent="0.2">
      <c r="A468" s="46"/>
      <c r="B468" s="29"/>
      <c r="C468" s="30" t="s">
        <v>320</v>
      </c>
      <c r="D468" s="127">
        <v>419</v>
      </c>
      <c r="E468" s="182">
        <v>0</v>
      </c>
      <c r="F468" s="180">
        <f t="shared" si="16"/>
        <v>419</v>
      </c>
      <c r="G468" s="156">
        <f t="shared" si="17"/>
        <v>0</v>
      </c>
    </row>
    <row r="469" spans="1:7" x14ac:dyDescent="0.2">
      <c r="A469" s="46"/>
      <c r="B469" s="29"/>
      <c r="C469" s="30" t="s">
        <v>415</v>
      </c>
      <c r="D469" s="127">
        <v>600</v>
      </c>
      <c r="E469" s="182">
        <v>0</v>
      </c>
      <c r="F469" s="180">
        <f t="shared" si="16"/>
        <v>600</v>
      </c>
      <c r="G469" s="156">
        <f t="shared" si="17"/>
        <v>0</v>
      </c>
    </row>
    <row r="470" spans="1:7" x14ac:dyDescent="0.2">
      <c r="A470" s="46"/>
      <c r="B470" s="29"/>
      <c r="C470" s="30" t="s">
        <v>293</v>
      </c>
      <c r="D470" s="127">
        <v>400</v>
      </c>
      <c r="E470" s="182">
        <v>0</v>
      </c>
      <c r="F470" s="180">
        <f t="shared" si="16"/>
        <v>400</v>
      </c>
      <c r="G470" s="156">
        <f t="shared" si="17"/>
        <v>0</v>
      </c>
    </row>
    <row r="471" spans="1:7" x14ac:dyDescent="0.2">
      <c r="A471" s="46"/>
      <c r="B471" s="29"/>
      <c r="C471" s="30" t="s">
        <v>299</v>
      </c>
      <c r="D471" s="127">
        <v>1500</v>
      </c>
      <c r="E471" s="182">
        <v>1500</v>
      </c>
      <c r="F471" s="180">
        <f t="shared" si="16"/>
        <v>0</v>
      </c>
      <c r="G471" s="156">
        <f t="shared" si="17"/>
        <v>1</v>
      </c>
    </row>
    <row r="472" spans="1:7" x14ac:dyDescent="0.2">
      <c r="A472" s="46"/>
      <c r="B472" s="29"/>
      <c r="C472" s="30" t="s">
        <v>291</v>
      </c>
      <c r="D472" s="127">
        <v>322</v>
      </c>
      <c r="E472" s="182">
        <v>0</v>
      </c>
      <c r="F472" s="180">
        <f t="shared" si="16"/>
        <v>322</v>
      </c>
      <c r="G472" s="156">
        <f t="shared" si="17"/>
        <v>0</v>
      </c>
    </row>
    <row r="473" spans="1:7" x14ac:dyDescent="0.2">
      <c r="A473" s="46"/>
      <c r="B473" s="29"/>
      <c r="C473" s="30" t="s">
        <v>410</v>
      </c>
      <c r="D473" s="127">
        <v>300</v>
      </c>
      <c r="E473" s="182">
        <v>0</v>
      </c>
      <c r="F473" s="180">
        <f t="shared" si="16"/>
        <v>300</v>
      </c>
      <c r="G473" s="156">
        <f t="shared" si="17"/>
        <v>0</v>
      </c>
    </row>
    <row r="474" spans="1:7" x14ac:dyDescent="0.2">
      <c r="A474" s="46"/>
      <c r="B474" s="29"/>
      <c r="C474" s="30" t="s">
        <v>407</v>
      </c>
      <c r="D474" s="127">
        <v>150</v>
      </c>
      <c r="E474" s="182">
        <v>150</v>
      </c>
      <c r="F474" s="180">
        <f t="shared" si="16"/>
        <v>0</v>
      </c>
      <c r="G474" s="156">
        <f t="shared" si="17"/>
        <v>1</v>
      </c>
    </row>
    <row r="475" spans="1:7" x14ac:dyDescent="0.2">
      <c r="A475" s="46"/>
      <c r="B475" s="29"/>
      <c r="C475" s="30" t="s">
        <v>300</v>
      </c>
      <c r="D475" s="127">
        <v>1400</v>
      </c>
      <c r="E475" s="182">
        <v>800</v>
      </c>
      <c r="F475" s="180">
        <f t="shared" ref="F475:F543" si="18">D475-E475</f>
        <v>600</v>
      </c>
      <c r="G475" s="156">
        <f t="shared" ref="G475:G543" si="19">E475/D475</f>
        <v>0.5714285714285714</v>
      </c>
    </row>
    <row r="476" spans="1:7" x14ac:dyDescent="0.2">
      <c r="A476" s="46"/>
      <c r="B476" s="29"/>
      <c r="C476" s="30" t="s">
        <v>294</v>
      </c>
      <c r="D476" s="127">
        <v>460</v>
      </c>
      <c r="E476" s="182">
        <v>100</v>
      </c>
      <c r="F476" s="180">
        <f t="shared" si="18"/>
        <v>360</v>
      </c>
      <c r="G476" s="156">
        <f t="shared" si="19"/>
        <v>0.21739130434782608</v>
      </c>
    </row>
    <row r="477" spans="1:7" x14ac:dyDescent="0.2">
      <c r="A477" s="46"/>
      <c r="B477" s="29"/>
      <c r="C477" s="30" t="s">
        <v>292</v>
      </c>
      <c r="D477" s="127">
        <v>325</v>
      </c>
      <c r="E477" s="182">
        <v>0</v>
      </c>
      <c r="F477" s="180">
        <f t="shared" si="18"/>
        <v>325</v>
      </c>
      <c r="G477" s="156">
        <f t="shared" si="19"/>
        <v>0</v>
      </c>
    </row>
    <row r="478" spans="1:7" x14ac:dyDescent="0.2">
      <c r="A478" s="46"/>
      <c r="B478" s="29"/>
      <c r="C478" s="30" t="s">
        <v>297</v>
      </c>
      <c r="D478" s="127">
        <v>300</v>
      </c>
      <c r="E478" s="182">
        <v>300</v>
      </c>
      <c r="F478" s="180">
        <f t="shared" si="18"/>
        <v>0</v>
      </c>
      <c r="G478" s="156">
        <f t="shared" si="19"/>
        <v>1</v>
      </c>
    </row>
    <row r="479" spans="1:7" x14ac:dyDescent="0.2">
      <c r="A479" s="46"/>
      <c r="B479" s="29"/>
      <c r="C479" s="30" t="s">
        <v>296</v>
      </c>
      <c r="D479" s="127">
        <v>720</v>
      </c>
      <c r="E479" s="182">
        <v>720</v>
      </c>
      <c r="F479" s="180">
        <f t="shared" si="18"/>
        <v>0</v>
      </c>
      <c r="G479" s="156">
        <f t="shared" si="19"/>
        <v>1</v>
      </c>
    </row>
    <row r="480" spans="1:7" x14ac:dyDescent="0.2">
      <c r="A480" s="46"/>
      <c r="B480" s="29"/>
      <c r="C480" s="30" t="s">
        <v>321</v>
      </c>
      <c r="D480" s="127">
        <v>442</v>
      </c>
      <c r="E480" s="182">
        <v>0</v>
      </c>
      <c r="F480" s="180">
        <f t="shared" si="18"/>
        <v>442</v>
      </c>
      <c r="G480" s="156">
        <f t="shared" si="19"/>
        <v>0</v>
      </c>
    </row>
    <row r="481" spans="1:7" x14ac:dyDescent="0.2">
      <c r="A481" s="46"/>
      <c r="B481" s="29"/>
      <c r="C481" s="30" t="s">
        <v>412</v>
      </c>
      <c r="D481" s="127">
        <v>210</v>
      </c>
      <c r="E481" s="182">
        <v>210</v>
      </c>
      <c r="F481" s="180">
        <f t="shared" si="18"/>
        <v>0</v>
      </c>
      <c r="G481" s="156">
        <f t="shared" si="19"/>
        <v>1</v>
      </c>
    </row>
    <row r="482" spans="1:7" x14ac:dyDescent="0.2">
      <c r="A482" s="46"/>
      <c r="B482" s="29"/>
      <c r="C482" s="30" t="s">
        <v>408</v>
      </c>
      <c r="D482" s="127">
        <v>220</v>
      </c>
      <c r="E482" s="182">
        <v>220</v>
      </c>
      <c r="F482" s="180">
        <f t="shared" si="18"/>
        <v>0</v>
      </c>
      <c r="G482" s="156">
        <f t="shared" si="19"/>
        <v>1</v>
      </c>
    </row>
    <row r="483" spans="1:7" x14ac:dyDescent="0.2">
      <c r="A483" s="46"/>
      <c r="B483" s="29"/>
      <c r="C483" s="30" t="s">
        <v>419</v>
      </c>
      <c r="D483" s="127">
        <v>230</v>
      </c>
      <c r="E483" s="182">
        <v>230</v>
      </c>
      <c r="F483" s="180">
        <f t="shared" si="18"/>
        <v>0</v>
      </c>
      <c r="G483" s="156">
        <f t="shared" si="19"/>
        <v>1</v>
      </c>
    </row>
    <row r="484" spans="1:7" x14ac:dyDescent="0.2">
      <c r="A484" s="46"/>
      <c r="B484" s="29"/>
      <c r="C484" s="30" t="s">
        <v>289</v>
      </c>
      <c r="D484" s="127">
        <v>300</v>
      </c>
      <c r="E484" s="182">
        <v>0</v>
      </c>
      <c r="F484" s="180">
        <f t="shared" si="18"/>
        <v>300</v>
      </c>
      <c r="G484" s="156">
        <f t="shared" si="19"/>
        <v>0</v>
      </c>
    </row>
    <row r="485" spans="1:7" x14ac:dyDescent="0.2">
      <c r="A485" s="46"/>
      <c r="B485" s="29"/>
      <c r="C485" s="30" t="s">
        <v>318</v>
      </c>
      <c r="D485" s="127">
        <v>540</v>
      </c>
      <c r="E485" s="182">
        <v>540</v>
      </c>
      <c r="F485" s="180">
        <f t="shared" si="18"/>
        <v>0</v>
      </c>
      <c r="G485" s="156">
        <f t="shared" si="19"/>
        <v>1</v>
      </c>
    </row>
    <row r="486" spans="1:7" x14ac:dyDescent="0.2">
      <c r="A486" s="46"/>
      <c r="B486" s="29"/>
      <c r="C486" s="30" t="s">
        <v>416</v>
      </c>
      <c r="D486" s="127">
        <v>10223</v>
      </c>
      <c r="E486" s="182">
        <v>0</v>
      </c>
      <c r="F486" s="180">
        <f t="shared" si="18"/>
        <v>10223</v>
      </c>
      <c r="G486" s="156">
        <f t="shared" si="19"/>
        <v>0</v>
      </c>
    </row>
    <row r="487" spans="1:7" s="14" customFormat="1" x14ac:dyDescent="0.2">
      <c r="A487" s="44" t="s">
        <v>66</v>
      </c>
      <c r="B487" s="15" t="s">
        <v>185</v>
      </c>
      <c r="C487" s="90"/>
      <c r="D487" s="108">
        <f>SUM(D488+D493)</f>
        <v>194114</v>
      </c>
      <c r="E487" s="168">
        <f>SUM(E488+E493)</f>
        <v>44407.11</v>
      </c>
      <c r="F487" s="177">
        <f t="shared" si="18"/>
        <v>149706.89000000001</v>
      </c>
      <c r="G487" s="163">
        <f t="shared" si="19"/>
        <v>0.22876819806917584</v>
      </c>
    </row>
    <row r="488" spans="1:7" s="14" customFormat="1" x14ac:dyDescent="0.2">
      <c r="A488" s="44"/>
      <c r="B488" s="15">
        <v>50</v>
      </c>
      <c r="C488" s="69" t="s">
        <v>19</v>
      </c>
      <c r="D488" s="108">
        <f>SUM(D489+D492)</f>
        <v>137822</v>
      </c>
      <c r="E488" s="168">
        <f>SUM(E489+E492)</f>
        <v>31500.37</v>
      </c>
      <c r="F488" s="177">
        <f t="shared" si="18"/>
        <v>106321.63</v>
      </c>
      <c r="G488" s="163">
        <f t="shared" si="19"/>
        <v>0.22855835788190565</v>
      </c>
    </row>
    <row r="489" spans="1:7" s="14" customFormat="1" x14ac:dyDescent="0.2">
      <c r="A489" s="44"/>
      <c r="B489" s="10">
        <v>500</v>
      </c>
      <c r="C489" s="68" t="s">
        <v>210</v>
      </c>
      <c r="D489" s="107">
        <f>SUM(D490:D491)</f>
        <v>103006</v>
      </c>
      <c r="E489" s="167">
        <f>SUM(E490:E491)</f>
        <v>23686.18</v>
      </c>
      <c r="F489" s="180">
        <f t="shared" si="18"/>
        <v>79319.820000000007</v>
      </c>
      <c r="G489" s="156">
        <f t="shared" si="19"/>
        <v>0.22994951750383474</v>
      </c>
    </row>
    <row r="490" spans="1:7" s="14" customFormat="1" x14ac:dyDescent="0.2">
      <c r="A490" s="44"/>
      <c r="B490" s="10">
        <v>5002</v>
      </c>
      <c r="C490" s="68" t="s">
        <v>218</v>
      </c>
      <c r="D490" s="107">
        <v>102656</v>
      </c>
      <c r="E490" s="182">
        <v>23582.44</v>
      </c>
      <c r="F490" s="180">
        <f t="shared" si="18"/>
        <v>79073.56</v>
      </c>
      <c r="G490" s="156">
        <f t="shared" si="19"/>
        <v>0.22972295822942643</v>
      </c>
    </row>
    <row r="491" spans="1:7" s="14" customFormat="1" x14ac:dyDescent="0.2">
      <c r="A491" s="44"/>
      <c r="B491" s="10">
        <v>5005</v>
      </c>
      <c r="C491" s="68" t="s">
        <v>241</v>
      </c>
      <c r="D491" s="107">
        <v>350</v>
      </c>
      <c r="E491" s="182">
        <v>103.74</v>
      </c>
      <c r="F491" s="180">
        <f t="shared" si="18"/>
        <v>246.26</v>
      </c>
      <c r="G491" s="156">
        <f t="shared" si="19"/>
        <v>0.2964</v>
      </c>
    </row>
    <row r="492" spans="1:7" s="14" customFormat="1" x14ac:dyDescent="0.2">
      <c r="A492" s="44"/>
      <c r="B492" s="10">
        <v>506</v>
      </c>
      <c r="C492" s="68" t="s">
        <v>211</v>
      </c>
      <c r="D492" s="107">
        <v>34816</v>
      </c>
      <c r="E492" s="182">
        <v>7814.19</v>
      </c>
      <c r="F492" s="180">
        <f t="shared" si="18"/>
        <v>27001.81</v>
      </c>
      <c r="G492" s="156">
        <f t="shared" si="19"/>
        <v>0.22444249770220587</v>
      </c>
    </row>
    <row r="493" spans="1:7" s="14" customFormat="1" x14ac:dyDescent="0.2">
      <c r="A493" s="44"/>
      <c r="B493" s="15">
        <v>55</v>
      </c>
      <c r="C493" s="69" t="s">
        <v>20</v>
      </c>
      <c r="D493" s="108">
        <f>SUM(D494:D504)</f>
        <v>56292</v>
      </c>
      <c r="E493" s="168">
        <f>SUM(E494:E504)</f>
        <v>12906.739999999998</v>
      </c>
      <c r="F493" s="177">
        <f t="shared" si="18"/>
        <v>43385.26</v>
      </c>
      <c r="G493" s="163">
        <f t="shared" si="19"/>
        <v>0.22928195835998005</v>
      </c>
    </row>
    <row r="494" spans="1:7" s="14" customFormat="1" x14ac:dyDescent="0.2">
      <c r="A494" s="44"/>
      <c r="B494" s="10">
        <v>5500</v>
      </c>
      <c r="C494" s="68" t="s">
        <v>21</v>
      </c>
      <c r="D494" s="107">
        <v>9780</v>
      </c>
      <c r="E494" s="182">
        <v>1148.04</v>
      </c>
      <c r="F494" s="180">
        <f t="shared" si="18"/>
        <v>8631.9599999999991</v>
      </c>
      <c r="G494" s="156">
        <f t="shared" si="19"/>
        <v>0.11738650306748466</v>
      </c>
    </row>
    <row r="495" spans="1:7" s="14" customFormat="1" x14ac:dyDescent="0.2">
      <c r="A495" s="44"/>
      <c r="B495" s="10">
        <v>5503</v>
      </c>
      <c r="C495" s="68" t="s">
        <v>22</v>
      </c>
      <c r="D495" s="107">
        <v>60</v>
      </c>
      <c r="E495" s="182">
        <v>0</v>
      </c>
      <c r="F495" s="180">
        <f t="shared" si="18"/>
        <v>60</v>
      </c>
      <c r="G495" s="156">
        <f t="shared" si="19"/>
        <v>0</v>
      </c>
    </row>
    <row r="496" spans="1:7" s="14" customFormat="1" x14ac:dyDescent="0.2">
      <c r="A496" s="44"/>
      <c r="B496" s="10">
        <v>5504</v>
      </c>
      <c r="C496" s="68" t="s">
        <v>23</v>
      </c>
      <c r="D496" s="107">
        <v>1430</v>
      </c>
      <c r="E496" s="182">
        <v>506.62</v>
      </c>
      <c r="F496" s="180">
        <f t="shared" si="18"/>
        <v>923.38</v>
      </c>
      <c r="G496" s="156">
        <f t="shared" si="19"/>
        <v>0.35427972027972027</v>
      </c>
    </row>
    <row r="497" spans="1:7" s="14" customFormat="1" ht="25.5" x14ac:dyDescent="0.2">
      <c r="A497" s="232" t="s">
        <v>474</v>
      </c>
      <c r="B497" s="10">
        <v>5511</v>
      </c>
      <c r="C497" s="68" t="s">
        <v>212</v>
      </c>
      <c r="D497" s="107">
        <v>20794</v>
      </c>
      <c r="E497" s="182">
        <v>6293.94</v>
      </c>
      <c r="F497" s="180">
        <f t="shared" si="18"/>
        <v>14500.060000000001</v>
      </c>
      <c r="G497" s="156">
        <f t="shared" si="19"/>
        <v>0.30268058093680866</v>
      </c>
    </row>
    <row r="498" spans="1:7" s="14" customFormat="1" x14ac:dyDescent="0.2">
      <c r="A498" s="44"/>
      <c r="B498" s="10">
        <v>5513</v>
      </c>
      <c r="C498" s="68" t="s">
        <v>24</v>
      </c>
      <c r="D498" s="107">
        <v>1430</v>
      </c>
      <c r="E498" s="182">
        <v>325.5</v>
      </c>
      <c r="F498" s="180">
        <f t="shared" si="18"/>
        <v>1104.5</v>
      </c>
      <c r="G498" s="156">
        <f t="shared" si="19"/>
        <v>0.22762237762237761</v>
      </c>
    </row>
    <row r="499" spans="1:7" s="14" customFormat="1" x14ac:dyDescent="0.2">
      <c r="A499" s="44"/>
      <c r="B499" s="10">
        <v>5514</v>
      </c>
      <c r="C499" s="68" t="s">
        <v>213</v>
      </c>
      <c r="D499" s="107">
        <v>4348</v>
      </c>
      <c r="E499" s="182">
        <v>1565.51</v>
      </c>
      <c r="F499" s="180">
        <f t="shared" si="18"/>
        <v>2782.49</v>
      </c>
      <c r="G499" s="156">
        <f t="shared" si="19"/>
        <v>0.36005289788408462</v>
      </c>
    </row>
    <row r="500" spans="1:7" s="14" customFormat="1" x14ac:dyDescent="0.2">
      <c r="A500" s="44"/>
      <c r="B500" s="10">
        <v>5515</v>
      </c>
      <c r="C500" s="68" t="s">
        <v>25</v>
      </c>
      <c r="D500" s="107">
        <v>100</v>
      </c>
      <c r="E500" s="182">
        <v>92.4</v>
      </c>
      <c r="F500" s="180">
        <f t="shared" si="18"/>
        <v>7.5999999999999943</v>
      </c>
      <c r="G500" s="156">
        <f t="shared" si="19"/>
        <v>0.92400000000000004</v>
      </c>
    </row>
    <row r="501" spans="1:7" s="14" customFormat="1" x14ac:dyDescent="0.2">
      <c r="A501" s="44"/>
      <c r="B501" s="10">
        <v>5522</v>
      </c>
      <c r="C501" s="68" t="s">
        <v>86</v>
      </c>
      <c r="D501" s="107">
        <v>30</v>
      </c>
      <c r="E501" s="182">
        <v>0</v>
      </c>
      <c r="F501" s="180">
        <f t="shared" si="18"/>
        <v>30</v>
      </c>
      <c r="G501" s="156">
        <f t="shared" si="19"/>
        <v>0</v>
      </c>
    </row>
    <row r="502" spans="1:7" s="14" customFormat="1" x14ac:dyDescent="0.2">
      <c r="A502" s="44"/>
      <c r="B502" s="10">
        <v>5523</v>
      </c>
      <c r="C502" s="68" t="s">
        <v>28</v>
      </c>
      <c r="D502" s="107">
        <v>17660</v>
      </c>
      <c r="E502" s="182">
        <v>2765.31</v>
      </c>
      <c r="F502" s="180">
        <f t="shared" si="18"/>
        <v>14894.69</v>
      </c>
      <c r="G502" s="156">
        <f t="shared" si="19"/>
        <v>0.15658607021517554</v>
      </c>
    </row>
    <row r="503" spans="1:7" s="14" customFormat="1" x14ac:dyDescent="0.2">
      <c r="A503" s="44"/>
      <c r="B503" s="10">
        <v>5525</v>
      </c>
      <c r="C503" s="68" t="s">
        <v>41</v>
      </c>
      <c r="D503" s="107">
        <v>400</v>
      </c>
      <c r="E503" s="182">
        <v>7</v>
      </c>
      <c r="F503" s="180">
        <f t="shared" si="18"/>
        <v>393</v>
      </c>
      <c r="G503" s="156">
        <f t="shared" si="19"/>
        <v>1.7500000000000002E-2</v>
      </c>
    </row>
    <row r="504" spans="1:7" x14ac:dyDescent="0.2">
      <c r="A504" s="46"/>
      <c r="B504" s="10">
        <v>5540</v>
      </c>
      <c r="C504" s="68" t="s">
        <v>227</v>
      </c>
      <c r="D504" s="107">
        <v>260</v>
      </c>
      <c r="E504" s="182">
        <v>202.42</v>
      </c>
      <c r="F504" s="180">
        <f t="shared" si="18"/>
        <v>57.580000000000013</v>
      </c>
      <c r="G504" s="156">
        <f t="shared" si="19"/>
        <v>0.77853846153846151</v>
      </c>
    </row>
    <row r="505" spans="1:7" x14ac:dyDescent="0.2">
      <c r="A505" s="44" t="s">
        <v>67</v>
      </c>
      <c r="B505" s="15" t="s">
        <v>459</v>
      </c>
      <c r="C505" s="90"/>
      <c r="D505" s="108">
        <f>SUM(D506+D521+D534+D547+D559+D573+D577+D587)</f>
        <v>347312</v>
      </c>
      <c r="E505" s="168">
        <f>SUM(E506+E521+E534+E547+E559+E573+E577+E587)</f>
        <v>85493.21</v>
      </c>
      <c r="F505" s="177">
        <f t="shared" si="18"/>
        <v>261818.78999999998</v>
      </c>
      <c r="G505" s="163">
        <f t="shared" si="19"/>
        <v>0.24615679849818034</v>
      </c>
    </row>
    <row r="506" spans="1:7" s="14" customFormat="1" x14ac:dyDescent="0.2">
      <c r="A506" s="44" t="s">
        <v>67</v>
      </c>
      <c r="B506" s="15" t="s">
        <v>244</v>
      </c>
      <c r="C506" s="90"/>
      <c r="D506" s="108">
        <f>SUM(D507+D512)</f>
        <v>166750</v>
      </c>
      <c r="E506" s="168">
        <f>SUM(E507+E512)</f>
        <v>44280.800000000003</v>
      </c>
      <c r="F506" s="177">
        <f t="shared" si="18"/>
        <v>122469.2</v>
      </c>
      <c r="G506" s="163">
        <f t="shared" si="19"/>
        <v>0.26555202398800604</v>
      </c>
    </row>
    <row r="507" spans="1:7" s="14" customFormat="1" x14ac:dyDescent="0.2">
      <c r="A507" s="44"/>
      <c r="B507" s="15">
        <v>50</v>
      </c>
      <c r="C507" s="69" t="s">
        <v>19</v>
      </c>
      <c r="D507" s="108">
        <f>SUM(D508+D511)</f>
        <v>113275</v>
      </c>
      <c r="E507" s="168">
        <f>SUM(E508+E511)</f>
        <v>25096.05</v>
      </c>
      <c r="F507" s="177">
        <f t="shared" si="18"/>
        <v>88178.95</v>
      </c>
      <c r="G507" s="163">
        <f t="shared" si="19"/>
        <v>0.22154976826307657</v>
      </c>
    </row>
    <row r="508" spans="1:7" s="14" customFormat="1" x14ac:dyDescent="0.2">
      <c r="A508" s="44"/>
      <c r="B508" s="10">
        <v>500</v>
      </c>
      <c r="C508" s="68" t="s">
        <v>210</v>
      </c>
      <c r="D508" s="107">
        <f>SUM(D509:D510)</f>
        <v>84660</v>
      </c>
      <c r="E508" s="167">
        <f>SUM(E509:E510)</f>
        <v>18974.599999999999</v>
      </c>
      <c r="F508" s="180">
        <f t="shared" si="18"/>
        <v>65685.399999999994</v>
      </c>
      <c r="G508" s="156">
        <f t="shared" si="19"/>
        <v>0.22412709662178124</v>
      </c>
    </row>
    <row r="509" spans="1:7" s="14" customFormat="1" x14ac:dyDescent="0.2">
      <c r="A509" s="44"/>
      <c r="B509" s="10">
        <v>5002</v>
      </c>
      <c r="C509" s="68" t="s">
        <v>218</v>
      </c>
      <c r="D509" s="107">
        <v>84660</v>
      </c>
      <c r="E509" s="182">
        <v>18677.48</v>
      </c>
      <c r="F509" s="180">
        <f t="shared" si="18"/>
        <v>65982.52</v>
      </c>
      <c r="G509" s="156">
        <f t="shared" si="19"/>
        <v>0.22061752893928654</v>
      </c>
    </row>
    <row r="510" spans="1:7" s="14" customFormat="1" x14ac:dyDescent="0.2">
      <c r="A510" s="44"/>
      <c r="B510" s="10">
        <v>5005</v>
      </c>
      <c r="C510" s="68" t="s">
        <v>241</v>
      </c>
      <c r="D510" s="107">
        <v>0</v>
      </c>
      <c r="E510" s="182">
        <v>297.12</v>
      </c>
      <c r="F510" s="180"/>
      <c r="G510" s="156"/>
    </row>
    <row r="511" spans="1:7" s="14" customFormat="1" x14ac:dyDescent="0.2">
      <c r="A511" s="44"/>
      <c r="B511" s="10">
        <v>506</v>
      </c>
      <c r="C511" s="68" t="s">
        <v>211</v>
      </c>
      <c r="D511" s="107">
        <v>28615</v>
      </c>
      <c r="E511" s="182">
        <v>6121.45</v>
      </c>
      <c r="F511" s="180">
        <f t="shared" si="18"/>
        <v>22493.55</v>
      </c>
      <c r="G511" s="156">
        <f t="shared" si="19"/>
        <v>0.21392451511445046</v>
      </c>
    </row>
    <row r="512" spans="1:7" s="14" customFormat="1" x14ac:dyDescent="0.2">
      <c r="A512" s="44"/>
      <c r="B512" s="15">
        <v>55</v>
      </c>
      <c r="C512" s="69" t="s">
        <v>20</v>
      </c>
      <c r="D512" s="108">
        <f>SUM(D513:D520)</f>
        <v>53475</v>
      </c>
      <c r="E512" s="168">
        <f>SUM(E513:E520)</f>
        <v>19184.75</v>
      </c>
      <c r="F512" s="177">
        <f t="shared" si="18"/>
        <v>34290.25</v>
      </c>
      <c r="G512" s="163">
        <f t="shared" si="19"/>
        <v>0.35876110331930811</v>
      </c>
    </row>
    <row r="513" spans="1:7" s="14" customFormat="1" x14ac:dyDescent="0.2">
      <c r="A513" s="44"/>
      <c r="B513" s="10">
        <v>5500</v>
      </c>
      <c r="C513" s="68" t="s">
        <v>21</v>
      </c>
      <c r="D513" s="107">
        <v>4250</v>
      </c>
      <c r="E513" s="182">
        <v>1152.31</v>
      </c>
      <c r="F513" s="180">
        <f t="shared" si="18"/>
        <v>3097.69</v>
      </c>
      <c r="G513" s="156">
        <f t="shared" si="19"/>
        <v>0.27113176470588235</v>
      </c>
    </row>
    <row r="514" spans="1:7" s="14" customFormat="1" x14ac:dyDescent="0.2">
      <c r="A514" s="44"/>
      <c r="B514" s="10">
        <v>5503</v>
      </c>
      <c r="C514" s="68" t="s">
        <v>22</v>
      </c>
      <c r="D514" s="107">
        <v>100</v>
      </c>
      <c r="E514" s="182">
        <v>0</v>
      </c>
      <c r="F514" s="180">
        <f t="shared" si="18"/>
        <v>100</v>
      </c>
      <c r="G514" s="156">
        <f t="shared" si="19"/>
        <v>0</v>
      </c>
    </row>
    <row r="515" spans="1:7" s="14" customFormat="1" x14ac:dyDescent="0.2">
      <c r="A515" s="44"/>
      <c r="B515" s="10">
        <v>5504</v>
      </c>
      <c r="C515" s="68" t="s">
        <v>23</v>
      </c>
      <c r="D515" s="107">
        <v>600</v>
      </c>
      <c r="E515" s="182">
        <v>0</v>
      </c>
      <c r="F515" s="180">
        <f t="shared" si="18"/>
        <v>600</v>
      </c>
      <c r="G515" s="156">
        <f t="shared" si="19"/>
        <v>0</v>
      </c>
    </row>
    <row r="516" spans="1:7" s="14" customFormat="1" x14ac:dyDescent="0.2">
      <c r="A516" s="44"/>
      <c r="B516" s="10">
        <v>5511</v>
      </c>
      <c r="C516" s="68" t="s">
        <v>212</v>
      </c>
      <c r="D516" s="107">
        <v>34065</v>
      </c>
      <c r="E516" s="182">
        <v>11409.28</v>
      </c>
      <c r="F516" s="180">
        <f t="shared" si="18"/>
        <v>22655.72</v>
      </c>
      <c r="G516" s="156">
        <f t="shared" si="19"/>
        <v>0.33492675766916191</v>
      </c>
    </row>
    <row r="517" spans="1:7" s="14" customFormat="1" x14ac:dyDescent="0.2">
      <c r="A517" s="44"/>
      <c r="B517" s="10">
        <v>5513</v>
      </c>
      <c r="C517" s="68" t="s">
        <v>24</v>
      </c>
      <c r="D517" s="107">
        <v>500</v>
      </c>
      <c r="E517" s="182">
        <v>72</v>
      </c>
      <c r="F517" s="180">
        <f t="shared" si="18"/>
        <v>428</v>
      </c>
      <c r="G517" s="156">
        <f t="shared" si="19"/>
        <v>0.14399999999999999</v>
      </c>
    </row>
    <row r="518" spans="1:7" s="14" customFormat="1" x14ac:dyDescent="0.2">
      <c r="A518" s="44"/>
      <c r="B518" s="10">
        <v>5514</v>
      </c>
      <c r="C518" s="68" t="s">
        <v>213</v>
      </c>
      <c r="D518" s="107">
        <v>1010</v>
      </c>
      <c r="E518" s="182">
        <v>164.99</v>
      </c>
      <c r="F518" s="180">
        <f t="shared" si="18"/>
        <v>845.01</v>
      </c>
      <c r="G518" s="156">
        <f t="shared" si="19"/>
        <v>0.16335643564356436</v>
      </c>
    </row>
    <row r="519" spans="1:7" s="14" customFormat="1" x14ac:dyDescent="0.2">
      <c r="A519" s="44"/>
      <c r="B519" s="10">
        <v>5515</v>
      </c>
      <c r="C519" s="68" t="s">
        <v>25</v>
      </c>
      <c r="D519" s="107">
        <v>450</v>
      </c>
      <c r="E519" s="182">
        <v>514.75</v>
      </c>
      <c r="F519" s="180">
        <f t="shared" si="18"/>
        <v>-64.75</v>
      </c>
      <c r="G519" s="156">
        <f t="shared" si="19"/>
        <v>1.143888888888889</v>
      </c>
    </row>
    <row r="520" spans="1:7" s="14" customFormat="1" x14ac:dyDescent="0.2">
      <c r="A520" s="44"/>
      <c r="B520" s="10">
        <v>5525</v>
      </c>
      <c r="C520" s="68" t="s">
        <v>41</v>
      </c>
      <c r="D520" s="107">
        <v>12500</v>
      </c>
      <c r="E520" s="182">
        <v>5871.42</v>
      </c>
      <c r="F520" s="180">
        <f t="shared" si="18"/>
        <v>6628.58</v>
      </c>
      <c r="G520" s="156">
        <f t="shared" si="19"/>
        <v>0.46971360000000001</v>
      </c>
    </row>
    <row r="521" spans="1:7" s="14" customFormat="1" x14ac:dyDescent="0.2">
      <c r="A521" s="44" t="s">
        <v>67</v>
      </c>
      <c r="B521" s="15" t="s">
        <v>245</v>
      </c>
      <c r="C521" s="90"/>
      <c r="D521" s="108">
        <f>SUM(D522)</f>
        <v>8402</v>
      </c>
      <c r="E521" s="168">
        <f>SUM(E522)</f>
        <v>1392.6</v>
      </c>
      <c r="F521" s="177">
        <f t="shared" si="18"/>
        <v>7009.4</v>
      </c>
      <c r="G521" s="163">
        <f t="shared" si="19"/>
        <v>0.16574625089264461</v>
      </c>
    </row>
    <row r="522" spans="1:7" s="14" customFormat="1" x14ac:dyDescent="0.2">
      <c r="A522" s="44"/>
      <c r="B522" s="15">
        <v>55</v>
      </c>
      <c r="C522" s="69" t="s">
        <v>20</v>
      </c>
      <c r="D522" s="108">
        <f>SUM(D523+D525)</f>
        <v>8402</v>
      </c>
      <c r="E522" s="168">
        <f>SUM(E523+E525)</f>
        <v>1392.6</v>
      </c>
      <c r="F522" s="177">
        <f t="shared" si="18"/>
        <v>7009.4</v>
      </c>
      <c r="G522" s="163">
        <f t="shared" si="19"/>
        <v>0.16574625089264461</v>
      </c>
    </row>
    <row r="523" spans="1:7" x14ac:dyDescent="0.2">
      <c r="A523" s="46"/>
      <c r="B523" s="10">
        <v>5515</v>
      </c>
      <c r="C523" s="68" t="s">
        <v>25</v>
      </c>
      <c r="D523" s="107">
        <f>SUM(D524)</f>
        <v>5000</v>
      </c>
      <c r="E523" s="167">
        <f>SUM(E524)</f>
        <v>0</v>
      </c>
      <c r="F523" s="180">
        <f t="shared" si="18"/>
        <v>5000</v>
      </c>
      <c r="G523" s="156">
        <f t="shared" si="19"/>
        <v>0</v>
      </c>
    </row>
    <row r="524" spans="1:7" ht="38.25" x14ac:dyDescent="0.2">
      <c r="A524" s="46"/>
      <c r="B524" s="10"/>
      <c r="C524" s="85" t="s">
        <v>382</v>
      </c>
      <c r="D524" s="107">
        <v>5000</v>
      </c>
      <c r="E524" s="182">
        <v>0</v>
      </c>
      <c r="F524" s="180">
        <f t="shared" si="18"/>
        <v>5000</v>
      </c>
      <c r="G524" s="156">
        <f t="shared" si="19"/>
        <v>0</v>
      </c>
    </row>
    <row r="525" spans="1:7" s="14" customFormat="1" x14ac:dyDescent="0.2">
      <c r="A525" s="44"/>
      <c r="B525" s="10">
        <v>5525</v>
      </c>
      <c r="C525" s="68" t="s">
        <v>41</v>
      </c>
      <c r="D525" s="107">
        <f>SUM(D526:D533)</f>
        <v>3402</v>
      </c>
      <c r="E525" s="167">
        <f>SUM(E526:E533)</f>
        <v>1392.6</v>
      </c>
      <c r="F525" s="180">
        <f t="shared" si="18"/>
        <v>2009.4</v>
      </c>
      <c r="G525" s="156">
        <f t="shared" si="19"/>
        <v>0.409347442680776</v>
      </c>
    </row>
    <row r="526" spans="1:7" s="14" customFormat="1" ht="51" x14ac:dyDescent="0.2">
      <c r="A526" s="46"/>
      <c r="B526" s="33" t="s">
        <v>372</v>
      </c>
      <c r="C526" s="73" t="s">
        <v>373</v>
      </c>
      <c r="D526" s="130">
        <v>1325</v>
      </c>
      <c r="E526" s="182">
        <v>317.60000000000002</v>
      </c>
      <c r="F526" s="180">
        <f t="shared" si="18"/>
        <v>1007.4</v>
      </c>
      <c r="G526" s="156">
        <f t="shared" si="19"/>
        <v>0.23969811320754719</v>
      </c>
    </row>
    <row r="527" spans="1:7" s="14" customFormat="1" ht="51" x14ac:dyDescent="0.2">
      <c r="A527" s="46"/>
      <c r="B527" s="33" t="s">
        <v>374</v>
      </c>
      <c r="C527" s="73" t="s">
        <v>375</v>
      </c>
      <c r="D527" s="130">
        <v>900</v>
      </c>
      <c r="E527" s="182">
        <v>0</v>
      </c>
      <c r="F527" s="180">
        <f t="shared" si="18"/>
        <v>900</v>
      </c>
      <c r="G527" s="156">
        <f t="shared" si="19"/>
        <v>0</v>
      </c>
    </row>
    <row r="528" spans="1:7" s="14" customFormat="1" ht="51" x14ac:dyDescent="0.2">
      <c r="A528" s="46"/>
      <c r="B528" s="33" t="s">
        <v>376</v>
      </c>
      <c r="C528" s="73" t="s">
        <v>377</v>
      </c>
      <c r="D528" s="130">
        <v>300</v>
      </c>
      <c r="E528" s="182">
        <v>0</v>
      </c>
      <c r="F528" s="180">
        <f t="shared" si="18"/>
        <v>300</v>
      </c>
      <c r="G528" s="156">
        <f t="shared" si="19"/>
        <v>0</v>
      </c>
    </row>
    <row r="529" spans="1:7" s="14" customFormat="1" ht="38.25" x14ac:dyDescent="0.2">
      <c r="A529" s="46"/>
      <c r="B529" s="33" t="s">
        <v>378</v>
      </c>
      <c r="C529" s="73" t="s">
        <v>379</v>
      </c>
      <c r="D529" s="130">
        <v>277</v>
      </c>
      <c r="E529" s="182">
        <v>0</v>
      </c>
      <c r="F529" s="180">
        <f t="shared" si="18"/>
        <v>277</v>
      </c>
      <c r="G529" s="156">
        <f t="shared" si="19"/>
        <v>0</v>
      </c>
    </row>
    <row r="530" spans="1:7" s="14" customFormat="1" ht="38.25" x14ac:dyDescent="0.2">
      <c r="A530" s="46"/>
      <c r="B530" s="33" t="s">
        <v>380</v>
      </c>
      <c r="C530" s="73" t="s">
        <v>381</v>
      </c>
      <c r="D530" s="130">
        <v>600</v>
      </c>
      <c r="E530" s="182">
        <v>235</v>
      </c>
      <c r="F530" s="180">
        <f t="shared" si="18"/>
        <v>365</v>
      </c>
      <c r="G530" s="156">
        <f t="shared" si="19"/>
        <v>0.39166666666666666</v>
      </c>
    </row>
    <row r="531" spans="1:7" s="14" customFormat="1" ht="25.5" x14ac:dyDescent="0.2">
      <c r="A531" s="46"/>
      <c r="B531" s="33" t="s">
        <v>453</v>
      </c>
      <c r="C531" s="73" t="s">
        <v>454</v>
      </c>
      <c r="D531" s="130">
        <v>0</v>
      </c>
      <c r="E531" s="182">
        <v>240</v>
      </c>
      <c r="F531" s="180">
        <f t="shared" si="18"/>
        <v>-240</v>
      </c>
      <c r="G531" s="156"/>
    </row>
    <row r="532" spans="1:7" s="14" customFormat="1" ht="25.5" x14ac:dyDescent="0.2">
      <c r="A532" s="46"/>
      <c r="B532" s="33" t="s">
        <v>455</v>
      </c>
      <c r="C532" s="73" t="s">
        <v>454</v>
      </c>
      <c r="D532" s="130">
        <v>0</v>
      </c>
      <c r="E532" s="182">
        <v>600</v>
      </c>
      <c r="F532" s="180">
        <f t="shared" si="18"/>
        <v>-600</v>
      </c>
      <c r="G532" s="156"/>
    </row>
    <row r="533" spans="1:7" s="14" customFormat="1" x14ac:dyDescent="0.2">
      <c r="A533" s="46"/>
      <c r="B533" s="33"/>
      <c r="C533" s="73" t="s">
        <v>456</v>
      </c>
      <c r="D533" s="130">
        <v>0</v>
      </c>
      <c r="E533" s="182">
        <v>0</v>
      </c>
      <c r="F533" s="180">
        <f t="shared" si="18"/>
        <v>0</v>
      </c>
      <c r="G533" s="156"/>
    </row>
    <row r="534" spans="1:7" x14ac:dyDescent="0.2">
      <c r="A534" s="44" t="s">
        <v>67</v>
      </c>
      <c r="B534" s="15" t="s">
        <v>4</v>
      </c>
      <c r="C534" s="90"/>
      <c r="D534" s="108">
        <f>SUM(D535+D540)</f>
        <v>36370</v>
      </c>
      <c r="E534" s="168">
        <f>SUM(E535+E540)</f>
        <v>8865.92</v>
      </c>
      <c r="F534" s="177">
        <f t="shared" si="18"/>
        <v>27504.080000000002</v>
      </c>
      <c r="G534" s="163">
        <f t="shared" si="19"/>
        <v>0.24377014022546054</v>
      </c>
    </row>
    <row r="535" spans="1:7" s="14" customFormat="1" x14ac:dyDescent="0.2">
      <c r="A535" s="44"/>
      <c r="B535" s="15">
        <v>50</v>
      </c>
      <c r="C535" s="69" t="s">
        <v>19</v>
      </c>
      <c r="D535" s="108">
        <f>SUM(D536+D539)</f>
        <v>29216</v>
      </c>
      <c r="E535" s="168">
        <f>SUM(E536+E539)</f>
        <v>7342.53</v>
      </c>
      <c r="F535" s="177">
        <f t="shared" si="18"/>
        <v>21873.47</v>
      </c>
      <c r="G535" s="163">
        <f t="shared" si="19"/>
        <v>0.25131879791894851</v>
      </c>
    </row>
    <row r="536" spans="1:7" s="14" customFormat="1" x14ac:dyDescent="0.2">
      <c r="A536" s="44"/>
      <c r="B536" s="10">
        <v>500</v>
      </c>
      <c r="C536" s="68" t="s">
        <v>210</v>
      </c>
      <c r="D536" s="107">
        <f>SUM(D537:D538)</f>
        <v>21836</v>
      </c>
      <c r="E536" s="167">
        <f>SUM(E537:E538)</f>
        <v>5513.62</v>
      </c>
      <c r="F536" s="180">
        <f t="shared" si="18"/>
        <v>16322.380000000001</v>
      </c>
      <c r="G536" s="156">
        <f t="shared" si="19"/>
        <v>0.25250137387799965</v>
      </c>
    </row>
    <row r="537" spans="1:7" s="14" customFormat="1" x14ac:dyDescent="0.2">
      <c r="A537" s="44"/>
      <c r="B537" s="10">
        <v>5002</v>
      </c>
      <c r="C537" s="68" t="s">
        <v>218</v>
      </c>
      <c r="D537" s="107">
        <v>19467</v>
      </c>
      <c r="E537" s="182">
        <v>4817.96</v>
      </c>
      <c r="F537" s="180">
        <f t="shared" si="18"/>
        <v>14649.04</v>
      </c>
      <c r="G537" s="156">
        <f t="shared" si="19"/>
        <v>0.24749370729953254</v>
      </c>
    </row>
    <row r="538" spans="1:7" s="14" customFormat="1" x14ac:dyDescent="0.2">
      <c r="A538" s="44"/>
      <c r="B538" s="10">
        <v>5005</v>
      </c>
      <c r="C538" s="68" t="s">
        <v>241</v>
      </c>
      <c r="D538" s="107">
        <v>2369</v>
      </c>
      <c r="E538" s="182">
        <v>695.66</v>
      </c>
      <c r="F538" s="180">
        <f t="shared" si="18"/>
        <v>1673.3400000000001</v>
      </c>
      <c r="G538" s="156">
        <f t="shared" si="19"/>
        <v>0.29365132967496832</v>
      </c>
    </row>
    <row r="539" spans="1:7" s="14" customFormat="1" x14ac:dyDescent="0.2">
      <c r="A539" s="44"/>
      <c r="B539" s="10">
        <v>506</v>
      </c>
      <c r="C539" s="68" t="s">
        <v>211</v>
      </c>
      <c r="D539" s="107">
        <v>7380</v>
      </c>
      <c r="E539" s="182">
        <v>1828.91</v>
      </c>
      <c r="F539" s="180">
        <f t="shared" si="18"/>
        <v>5551.09</v>
      </c>
      <c r="G539" s="156">
        <f t="shared" si="19"/>
        <v>0.24781978319783199</v>
      </c>
    </row>
    <row r="540" spans="1:7" s="14" customFormat="1" x14ac:dyDescent="0.2">
      <c r="A540" s="44"/>
      <c r="B540" s="15">
        <v>55</v>
      </c>
      <c r="C540" s="69" t="s">
        <v>20</v>
      </c>
      <c r="D540" s="108">
        <f>SUM(D541:D546)</f>
        <v>7154</v>
      </c>
      <c r="E540" s="168">
        <f>SUM(E541:E546)</f>
        <v>1523.39</v>
      </c>
      <c r="F540" s="177">
        <f t="shared" si="18"/>
        <v>5630.61</v>
      </c>
      <c r="G540" s="163">
        <f t="shared" si="19"/>
        <v>0.21294240984064861</v>
      </c>
    </row>
    <row r="541" spans="1:7" s="14" customFormat="1" x14ac:dyDescent="0.2">
      <c r="A541" s="44"/>
      <c r="B541" s="10">
        <v>5500</v>
      </c>
      <c r="C541" s="68" t="s">
        <v>21</v>
      </c>
      <c r="D541" s="107">
        <v>384</v>
      </c>
      <c r="E541" s="182">
        <v>25.93</v>
      </c>
      <c r="F541" s="180">
        <f t="shared" si="18"/>
        <v>358.07</v>
      </c>
      <c r="G541" s="156">
        <f t="shared" si="19"/>
        <v>6.7526041666666661E-2</v>
      </c>
    </row>
    <row r="542" spans="1:7" s="14" customFormat="1" x14ac:dyDescent="0.2">
      <c r="A542" s="44"/>
      <c r="B542" s="10">
        <v>5504</v>
      </c>
      <c r="C542" s="68" t="s">
        <v>23</v>
      </c>
      <c r="D542" s="107">
        <v>120</v>
      </c>
      <c r="E542" s="182">
        <v>0</v>
      </c>
      <c r="F542" s="180">
        <f t="shared" si="18"/>
        <v>120</v>
      </c>
      <c r="G542" s="156">
        <f t="shared" si="19"/>
        <v>0</v>
      </c>
    </row>
    <row r="543" spans="1:7" s="14" customFormat="1" x14ac:dyDescent="0.2">
      <c r="A543" s="44"/>
      <c r="B543" s="10">
        <v>5511</v>
      </c>
      <c r="C543" s="68" t="s">
        <v>212</v>
      </c>
      <c r="D543" s="107">
        <v>5340</v>
      </c>
      <c r="E543" s="182">
        <v>1076.3</v>
      </c>
      <c r="F543" s="180">
        <f t="shared" si="18"/>
        <v>4263.7</v>
      </c>
      <c r="G543" s="156">
        <f t="shared" si="19"/>
        <v>0.20155430711610486</v>
      </c>
    </row>
    <row r="544" spans="1:7" s="14" customFormat="1" x14ac:dyDescent="0.2">
      <c r="A544" s="44"/>
      <c r="B544" s="10">
        <v>5514</v>
      </c>
      <c r="C544" s="68" t="s">
        <v>213</v>
      </c>
      <c r="D544" s="107">
        <v>150</v>
      </c>
      <c r="E544" s="182">
        <v>33.6</v>
      </c>
      <c r="F544" s="180">
        <f t="shared" ref="F544:F608" si="20">D544-E544</f>
        <v>116.4</v>
      </c>
      <c r="G544" s="156">
        <f t="shared" ref="G544:G608" si="21">E544/D544</f>
        <v>0.224</v>
      </c>
    </row>
    <row r="545" spans="1:7" s="14" customFormat="1" x14ac:dyDescent="0.2">
      <c r="A545" s="44"/>
      <c r="B545" s="10">
        <v>5515</v>
      </c>
      <c r="C545" s="68" t="s">
        <v>25</v>
      </c>
      <c r="D545" s="107">
        <v>400</v>
      </c>
      <c r="E545" s="182">
        <v>105.9</v>
      </c>
      <c r="F545" s="180">
        <f t="shared" si="20"/>
        <v>294.10000000000002</v>
      </c>
      <c r="G545" s="156">
        <f t="shared" si="21"/>
        <v>0.26475000000000004</v>
      </c>
    </row>
    <row r="546" spans="1:7" s="14" customFormat="1" x14ac:dyDescent="0.2">
      <c r="A546" s="44"/>
      <c r="B546" s="10">
        <v>5525</v>
      </c>
      <c r="C546" s="68" t="s">
        <v>41</v>
      </c>
      <c r="D546" s="107">
        <v>760</v>
      </c>
      <c r="E546" s="182">
        <v>281.66000000000003</v>
      </c>
      <c r="F546" s="180">
        <f t="shared" si="20"/>
        <v>478.34</v>
      </c>
      <c r="G546" s="156">
        <f t="shared" si="21"/>
        <v>0.37060526315789477</v>
      </c>
    </row>
    <row r="547" spans="1:7" x14ac:dyDescent="0.2">
      <c r="A547" s="44" t="s">
        <v>67</v>
      </c>
      <c r="B547" s="15" t="s">
        <v>5</v>
      </c>
      <c r="C547" s="90"/>
      <c r="D547" s="108">
        <f>SUM(D548+D552)</f>
        <v>40830</v>
      </c>
      <c r="E547" s="168">
        <f>SUM(E548+E552)</f>
        <v>13322.67</v>
      </c>
      <c r="F547" s="177">
        <f t="shared" si="20"/>
        <v>27507.33</v>
      </c>
      <c r="G547" s="163">
        <f t="shared" si="21"/>
        <v>0.32629610580455548</v>
      </c>
    </row>
    <row r="548" spans="1:7" s="14" customFormat="1" x14ac:dyDescent="0.2">
      <c r="A548" s="44"/>
      <c r="B548" s="15">
        <v>50</v>
      </c>
      <c r="C548" s="69" t="s">
        <v>19</v>
      </c>
      <c r="D548" s="108">
        <f>SUM(D549+D551)</f>
        <v>25079</v>
      </c>
      <c r="E548" s="168">
        <f>SUM(E549+E551)</f>
        <v>5980.21</v>
      </c>
      <c r="F548" s="177">
        <f t="shared" si="20"/>
        <v>19098.79</v>
      </c>
      <c r="G548" s="163">
        <f t="shared" si="21"/>
        <v>0.23845488257107542</v>
      </c>
    </row>
    <row r="549" spans="1:7" s="14" customFormat="1" x14ac:dyDescent="0.2">
      <c r="A549" s="44"/>
      <c r="B549" s="10">
        <v>500</v>
      </c>
      <c r="C549" s="68" t="s">
        <v>210</v>
      </c>
      <c r="D549" s="107">
        <f>SUM(D550)</f>
        <v>18744</v>
      </c>
      <c r="E549" s="167">
        <f>SUM(E550)</f>
        <v>4480.17</v>
      </c>
      <c r="F549" s="180">
        <f t="shared" si="20"/>
        <v>14263.83</v>
      </c>
      <c r="G549" s="156">
        <f t="shared" si="21"/>
        <v>0.23901888604353394</v>
      </c>
    </row>
    <row r="550" spans="1:7" s="14" customFormat="1" x14ac:dyDescent="0.2">
      <c r="A550" s="44"/>
      <c r="B550" s="10">
        <v>5002</v>
      </c>
      <c r="C550" s="68" t="s">
        <v>218</v>
      </c>
      <c r="D550" s="107">
        <v>18744</v>
      </c>
      <c r="E550" s="182">
        <v>4480.17</v>
      </c>
      <c r="F550" s="180">
        <f t="shared" si="20"/>
        <v>14263.83</v>
      </c>
      <c r="G550" s="156">
        <f t="shared" si="21"/>
        <v>0.23901888604353394</v>
      </c>
    </row>
    <row r="551" spans="1:7" s="14" customFormat="1" x14ac:dyDescent="0.2">
      <c r="A551" s="44"/>
      <c r="B551" s="10">
        <v>506</v>
      </c>
      <c r="C551" s="68" t="s">
        <v>211</v>
      </c>
      <c r="D551" s="107">
        <v>6335</v>
      </c>
      <c r="E551" s="182">
        <v>1500.04</v>
      </c>
      <c r="F551" s="180">
        <f t="shared" si="20"/>
        <v>4834.96</v>
      </c>
      <c r="G551" s="156">
        <f t="shared" si="21"/>
        <v>0.23678610891870561</v>
      </c>
    </row>
    <row r="552" spans="1:7" s="14" customFormat="1" x14ac:dyDescent="0.2">
      <c r="A552" s="44"/>
      <c r="B552" s="15">
        <v>55</v>
      </c>
      <c r="C552" s="69" t="s">
        <v>20</v>
      </c>
      <c r="D552" s="108">
        <f>SUM(D553:D558)</f>
        <v>15751</v>
      </c>
      <c r="E552" s="168">
        <f>SUM(E553:E558)</f>
        <v>7342.46</v>
      </c>
      <c r="F552" s="177">
        <f t="shared" si="20"/>
        <v>8408.5400000000009</v>
      </c>
      <c r="G552" s="163">
        <f t="shared" si="21"/>
        <v>0.46615833915306965</v>
      </c>
    </row>
    <row r="553" spans="1:7" s="14" customFormat="1" x14ac:dyDescent="0.2">
      <c r="A553" s="44"/>
      <c r="B553" s="10">
        <v>5500</v>
      </c>
      <c r="C553" s="68" t="s">
        <v>21</v>
      </c>
      <c r="D553" s="107">
        <v>721</v>
      </c>
      <c r="E553" s="182">
        <v>159.44</v>
      </c>
      <c r="F553" s="180">
        <f t="shared" si="20"/>
        <v>561.55999999999995</v>
      </c>
      <c r="G553" s="156">
        <f t="shared" si="21"/>
        <v>0.2211373092926491</v>
      </c>
    </row>
    <row r="554" spans="1:7" s="14" customFormat="1" x14ac:dyDescent="0.2">
      <c r="A554" s="44"/>
      <c r="B554" s="10">
        <v>5504</v>
      </c>
      <c r="C554" s="68" t="s">
        <v>23</v>
      </c>
      <c r="D554" s="107">
        <v>160</v>
      </c>
      <c r="E554" s="182">
        <v>85</v>
      </c>
      <c r="F554" s="180">
        <f t="shared" si="20"/>
        <v>75</v>
      </c>
      <c r="G554" s="156">
        <f t="shared" si="21"/>
        <v>0.53125</v>
      </c>
    </row>
    <row r="555" spans="1:7" s="14" customFormat="1" x14ac:dyDescent="0.2">
      <c r="A555" s="44"/>
      <c r="B555" s="10">
        <v>5511</v>
      </c>
      <c r="C555" s="68" t="s">
        <v>212</v>
      </c>
      <c r="D555" s="107">
        <v>13220</v>
      </c>
      <c r="E555" s="182">
        <v>6814.42</v>
      </c>
      <c r="F555" s="180">
        <f t="shared" si="20"/>
        <v>6405.58</v>
      </c>
      <c r="G555" s="156">
        <f t="shared" si="21"/>
        <v>0.51546293494704998</v>
      </c>
    </row>
    <row r="556" spans="1:7" s="14" customFormat="1" x14ac:dyDescent="0.2">
      <c r="A556" s="44"/>
      <c r="B556" s="10">
        <v>5514</v>
      </c>
      <c r="C556" s="68" t="s">
        <v>213</v>
      </c>
      <c r="D556" s="107">
        <v>150</v>
      </c>
      <c r="E556" s="182">
        <v>33.6</v>
      </c>
      <c r="F556" s="180">
        <f t="shared" si="20"/>
        <v>116.4</v>
      </c>
      <c r="G556" s="156">
        <f t="shared" si="21"/>
        <v>0.224</v>
      </c>
    </row>
    <row r="557" spans="1:7" s="14" customFormat="1" x14ac:dyDescent="0.2">
      <c r="A557" s="44"/>
      <c r="B557" s="10">
        <v>5515</v>
      </c>
      <c r="C557" s="68" t="s">
        <v>25</v>
      </c>
      <c r="D557" s="107">
        <v>500</v>
      </c>
      <c r="E557" s="182">
        <v>0</v>
      </c>
      <c r="F557" s="180">
        <f t="shared" si="20"/>
        <v>500</v>
      </c>
      <c r="G557" s="156">
        <f t="shared" si="21"/>
        <v>0</v>
      </c>
    </row>
    <row r="558" spans="1:7" s="14" customFormat="1" x14ac:dyDescent="0.2">
      <c r="A558" s="44"/>
      <c r="B558" s="10">
        <v>5525</v>
      </c>
      <c r="C558" s="68" t="s">
        <v>41</v>
      </c>
      <c r="D558" s="107">
        <v>1000</v>
      </c>
      <c r="E558" s="182">
        <v>250</v>
      </c>
      <c r="F558" s="180">
        <f t="shared" si="20"/>
        <v>750</v>
      </c>
      <c r="G558" s="156">
        <f t="shared" si="21"/>
        <v>0.25</v>
      </c>
    </row>
    <row r="559" spans="1:7" x14ac:dyDescent="0.2">
      <c r="A559" s="44" t="s">
        <v>67</v>
      </c>
      <c r="B559" s="15" t="s">
        <v>6</v>
      </c>
      <c r="C559" s="90"/>
      <c r="D559" s="108">
        <f>SUM(D560+D564)</f>
        <v>38360</v>
      </c>
      <c r="E559" s="168">
        <f>SUM(E560+E564)</f>
        <v>9700.1</v>
      </c>
      <c r="F559" s="177">
        <f t="shared" si="20"/>
        <v>28659.9</v>
      </c>
      <c r="G559" s="163">
        <f t="shared" si="21"/>
        <v>0.25287017726798749</v>
      </c>
    </row>
    <row r="560" spans="1:7" s="14" customFormat="1" x14ac:dyDescent="0.2">
      <c r="A560" s="44"/>
      <c r="B560" s="15">
        <v>50</v>
      </c>
      <c r="C560" s="69" t="s">
        <v>19</v>
      </c>
      <c r="D560" s="108">
        <f>SUM(D561+D563)</f>
        <v>29048</v>
      </c>
      <c r="E560" s="168">
        <f>SUM(E561+E563)</f>
        <v>7023.27</v>
      </c>
      <c r="F560" s="177">
        <f t="shared" si="20"/>
        <v>22024.73</v>
      </c>
      <c r="G560" s="163">
        <f t="shared" si="21"/>
        <v>0.24178153401266869</v>
      </c>
    </row>
    <row r="561" spans="1:7" s="14" customFormat="1" x14ac:dyDescent="0.2">
      <c r="A561" s="44"/>
      <c r="B561" s="10">
        <v>500</v>
      </c>
      <c r="C561" s="68" t="s">
        <v>210</v>
      </c>
      <c r="D561" s="107">
        <f>SUM(D562)</f>
        <v>21710</v>
      </c>
      <c r="E561" s="167">
        <f>SUM(E562)</f>
        <v>5266.79</v>
      </c>
      <c r="F561" s="180">
        <f t="shared" si="20"/>
        <v>16443.21</v>
      </c>
      <c r="G561" s="156">
        <f t="shared" si="21"/>
        <v>0.24259742054352831</v>
      </c>
    </row>
    <row r="562" spans="1:7" s="14" customFormat="1" x14ac:dyDescent="0.2">
      <c r="A562" s="44"/>
      <c r="B562" s="10">
        <v>5002</v>
      </c>
      <c r="C562" s="68" t="s">
        <v>218</v>
      </c>
      <c r="D562" s="107">
        <v>21710</v>
      </c>
      <c r="E562" s="182">
        <v>5266.79</v>
      </c>
      <c r="F562" s="180">
        <f t="shared" si="20"/>
        <v>16443.21</v>
      </c>
      <c r="G562" s="156">
        <f t="shared" si="21"/>
        <v>0.24259742054352831</v>
      </c>
    </row>
    <row r="563" spans="1:7" s="14" customFormat="1" x14ac:dyDescent="0.2">
      <c r="A563" s="44"/>
      <c r="B563" s="10">
        <v>506</v>
      </c>
      <c r="C563" s="68" t="s">
        <v>211</v>
      </c>
      <c r="D563" s="107">
        <v>7338</v>
      </c>
      <c r="E563" s="182">
        <v>1756.48</v>
      </c>
      <c r="F563" s="180">
        <f t="shared" si="20"/>
        <v>5581.52</v>
      </c>
      <c r="G563" s="156">
        <f t="shared" si="21"/>
        <v>0.23936767511583537</v>
      </c>
    </row>
    <row r="564" spans="1:7" s="14" customFormat="1" x14ac:dyDescent="0.2">
      <c r="A564" s="44"/>
      <c r="B564" s="15">
        <v>55</v>
      </c>
      <c r="C564" s="69" t="s">
        <v>20</v>
      </c>
      <c r="D564" s="108">
        <f>SUM(D565:D572)</f>
        <v>9312</v>
      </c>
      <c r="E564" s="168">
        <f>SUM(E565:E572)</f>
        <v>2676.83</v>
      </c>
      <c r="F564" s="177">
        <f t="shared" si="20"/>
        <v>6635.17</v>
      </c>
      <c r="G564" s="163">
        <f t="shared" si="21"/>
        <v>0.28746026632302407</v>
      </c>
    </row>
    <row r="565" spans="1:7" s="14" customFormat="1" x14ac:dyDescent="0.2">
      <c r="A565" s="44"/>
      <c r="B565" s="10">
        <v>5500</v>
      </c>
      <c r="C565" s="68" t="s">
        <v>21</v>
      </c>
      <c r="D565" s="107">
        <v>1102</v>
      </c>
      <c r="E565" s="182">
        <v>251.71</v>
      </c>
      <c r="F565" s="180">
        <f t="shared" si="20"/>
        <v>850.29</v>
      </c>
      <c r="G565" s="156">
        <f t="shared" si="21"/>
        <v>0.22841197822141562</v>
      </c>
    </row>
    <row r="566" spans="1:7" s="14" customFormat="1" x14ac:dyDescent="0.2">
      <c r="A566" s="44"/>
      <c r="B566" s="10">
        <v>5504</v>
      </c>
      <c r="C566" s="68" t="s">
        <v>23</v>
      </c>
      <c r="D566" s="107">
        <v>200</v>
      </c>
      <c r="E566" s="182">
        <v>0</v>
      </c>
      <c r="F566" s="180">
        <f t="shared" si="20"/>
        <v>200</v>
      </c>
      <c r="G566" s="156">
        <f t="shared" si="21"/>
        <v>0</v>
      </c>
    </row>
    <row r="567" spans="1:7" s="14" customFormat="1" x14ac:dyDescent="0.2">
      <c r="A567" s="44"/>
      <c r="B567" s="10">
        <v>5511</v>
      </c>
      <c r="C567" s="68" t="s">
        <v>212</v>
      </c>
      <c r="D567" s="107">
        <v>5810</v>
      </c>
      <c r="E567" s="182">
        <v>2120.0300000000002</v>
      </c>
      <c r="F567" s="180">
        <f t="shared" si="20"/>
        <v>3689.97</v>
      </c>
      <c r="G567" s="156">
        <f t="shared" si="21"/>
        <v>0.36489328743545613</v>
      </c>
    </row>
    <row r="568" spans="1:7" s="14" customFormat="1" x14ac:dyDescent="0.2">
      <c r="A568" s="44"/>
      <c r="B568" s="10">
        <v>5513</v>
      </c>
      <c r="C568" s="68" t="s">
        <v>24</v>
      </c>
      <c r="D568" s="107">
        <v>400</v>
      </c>
      <c r="E568" s="182">
        <v>192</v>
      </c>
      <c r="F568" s="180">
        <f t="shared" si="20"/>
        <v>208</v>
      </c>
      <c r="G568" s="156">
        <f t="shared" si="21"/>
        <v>0.48</v>
      </c>
    </row>
    <row r="569" spans="1:7" s="14" customFormat="1" x14ac:dyDescent="0.2">
      <c r="A569" s="44"/>
      <c r="B569" s="10">
        <v>5514</v>
      </c>
      <c r="C569" s="68" t="s">
        <v>213</v>
      </c>
      <c r="D569" s="107">
        <v>300</v>
      </c>
      <c r="E569" s="182">
        <v>33.6</v>
      </c>
      <c r="F569" s="180">
        <f t="shared" si="20"/>
        <v>266.39999999999998</v>
      </c>
      <c r="G569" s="156">
        <f t="shared" si="21"/>
        <v>0.112</v>
      </c>
    </row>
    <row r="570" spans="1:7" s="14" customFormat="1" x14ac:dyDescent="0.2">
      <c r="A570" s="44"/>
      <c r="B570" s="10">
        <v>5515</v>
      </c>
      <c r="C570" s="68" t="s">
        <v>25</v>
      </c>
      <c r="D570" s="107">
        <v>400</v>
      </c>
      <c r="E570" s="182">
        <v>43.49</v>
      </c>
      <c r="F570" s="180">
        <f t="shared" si="20"/>
        <v>356.51</v>
      </c>
      <c r="G570" s="156">
        <f t="shared" si="21"/>
        <v>0.108725</v>
      </c>
    </row>
    <row r="571" spans="1:7" s="14" customFormat="1" x14ac:dyDescent="0.2">
      <c r="A571" s="44"/>
      <c r="B571" s="10">
        <v>5525</v>
      </c>
      <c r="C571" s="68" t="s">
        <v>41</v>
      </c>
      <c r="D571" s="107">
        <v>1100</v>
      </c>
      <c r="E571" s="182">
        <v>0</v>
      </c>
      <c r="F571" s="180">
        <f t="shared" si="20"/>
        <v>1100</v>
      </c>
      <c r="G571" s="156">
        <f t="shared" si="21"/>
        <v>0</v>
      </c>
    </row>
    <row r="572" spans="1:7" s="14" customFormat="1" x14ac:dyDescent="0.2">
      <c r="A572" s="44"/>
      <c r="B572" s="10">
        <v>5539</v>
      </c>
      <c r="C572" s="68" t="s">
        <v>230</v>
      </c>
      <c r="D572" s="107">
        <v>0</v>
      </c>
      <c r="E572" s="182">
        <v>36</v>
      </c>
      <c r="F572" s="180">
        <f t="shared" si="20"/>
        <v>-36</v>
      </c>
      <c r="G572" s="156"/>
    </row>
    <row r="573" spans="1:7" s="90" customFormat="1" x14ac:dyDescent="0.2">
      <c r="A573" s="44" t="s">
        <v>67</v>
      </c>
      <c r="B573" s="15" t="s">
        <v>384</v>
      </c>
      <c r="D573" s="129">
        <f t="shared" ref="D573:E575" si="22">SUM(D574)</f>
        <v>300</v>
      </c>
      <c r="E573" s="195">
        <f t="shared" si="22"/>
        <v>225</v>
      </c>
      <c r="F573" s="177">
        <f t="shared" si="20"/>
        <v>75</v>
      </c>
      <c r="G573" s="163">
        <f t="shared" si="21"/>
        <v>0.75</v>
      </c>
    </row>
    <row r="574" spans="1:7" s="90" customFormat="1" x14ac:dyDescent="0.2">
      <c r="A574" s="46"/>
      <c r="B574" s="15">
        <v>55</v>
      </c>
      <c r="C574" s="69" t="s">
        <v>20</v>
      </c>
      <c r="D574" s="129">
        <f t="shared" si="22"/>
        <v>300</v>
      </c>
      <c r="E574" s="195">
        <f t="shared" si="22"/>
        <v>225</v>
      </c>
      <c r="F574" s="177">
        <f t="shared" si="20"/>
        <v>75</v>
      </c>
      <c r="G574" s="163">
        <f t="shared" si="21"/>
        <v>0.75</v>
      </c>
    </row>
    <row r="575" spans="1:7" s="90" customFormat="1" x14ac:dyDescent="0.2">
      <c r="A575" s="46"/>
      <c r="B575" s="10">
        <v>5525</v>
      </c>
      <c r="C575" s="68" t="s">
        <v>41</v>
      </c>
      <c r="D575" s="130">
        <f t="shared" si="22"/>
        <v>300</v>
      </c>
      <c r="E575" s="196">
        <f t="shared" si="22"/>
        <v>225</v>
      </c>
      <c r="F575" s="180">
        <f t="shared" si="20"/>
        <v>75</v>
      </c>
      <c r="G575" s="156">
        <f t="shared" si="21"/>
        <v>0.75</v>
      </c>
    </row>
    <row r="576" spans="1:7" s="90" customFormat="1" ht="51" x14ac:dyDescent="0.2">
      <c r="A576" s="46"/>
      <c r="B576" s="33" t="s">
        <v>383</v>
      </c>
      <c r="C576" s="73" t="s">
        <v>377</v>
      </c>
      <c r="D576" s="130">
        <v>300</v>
      </c>
      <c r="E576" s="182">
        <v>225</v>
      </c>
      <c r="F576" s="180">
        <f t="shared" si="20"/>
        <v>75</v>
      </c>
      <c r="G576" s="156">
        <f t="shared" si="21"/>
        <v>0.75</v>
      </c>
    </row>
    <row r="577" spans="1:7" s="14" customFormat="1" x14ac:dyDescent="0.2">
      <c r="A577" s="44" t="s">
        <v>67</v>
      </c>
      <c r="B577" s="15" t="s">
        <v>183</v>
      </c>
      <c r="C577" s="90"/>
      <c r="D577" s="108">
        <f>SUM(D578+D582+D584)</f>
        <v>30800</v>
      </c>
      <c r="E577" s="168">
        <f>SUM(E578+E582+E584)</f>
        <v>4302.32</v>
      </c>
      <c r="F577" s="177">
        <f t="shared" si="20"/>
        <v>26497.68</v>
      </c>
      <c r="G577" s="163">
        <f t="shared" si="21"/>
        <v>0.13968571428571427</v>
      </c>
    </row>
    <row r="578" spans="1:7" s="14" customFormat="1" x14ac:dyDescent="0.2">
      <c r="A578" s="44"/>
      <c r="B578" s="15">
        <v>50</v>
      </c>
      <c r="C578" s="69" t="s">
        <v>19</v>
      </c>
      <c r="D578" s="108">
        <f>SUM(D579+D581)</f>
        <v>4805</v>
      </c>
      <c r="E578" s="168">
        <f>SUM(E579+E581)</f>
        <v>1299.6300000000001</v>
      </c>
      <c r="F578" s="177">
        <f t="shared" si="20"/>
        <v>3505.37</v>
      </c>
      <c r="G578" s="163">
        <f t="shared" si="21"/>
        <v>0.27047450572320503</v>
      </c>
    </row>
    <row r="579" spans="1:7" s="14" customFormat="1" x14ac:dyDescent="0.2">
      <c r="A579" s="44"/>
      <c r="B579" s="10">
        <v>500</v>
      </c>
      <c r="C579" s="68" t="s">
        <v>210</v>
      </c>
      <c r="D579" s="107">
        <f>SUM(D580)</f>
        <v>3591</v>
      </c>
      <c r="E579" s="167">
        <f>SUM(E580)</f>
        <v>979.38</v>
      </c>
      <c r="F579" s="180">
        <f t="shared" si="20"/>
        <v>2611.62</v>
      </c>
      <c r="G579" s="156">
        <f t="shared" si="21"/>
        <v>0.27273182957393483</v>
      </c>
    </row>
    <row r="580" spans="1:7" s="14" customFormat="1" x14ac:dyDescent="0.2">
      <c r="A580" s="44"/>
      <c r="B580" s="10">
        <v>5002</v>
      </c>
      <c r="C580" s="68" t="s">
        <v>218</v>
      </c>
      <c r="D580" s="107">
        <v>3591</v>
      </c>
      <c r="E580" s="182">
        <v>979.38</v>
      </c>
      <c r="F580" s="180">
        <f t="shared" si="20"/>
        <v>2611.62</v>
      </c>
      <c r="G580" s="156">
        <f t="shared" si="21"/>
        <v>0.27273182957393483</v>
      </c>
    </row>
    <row r="581" spans="1:7" s="14" customFormat="1" x14ac:dyDescent="0.2">
      <c r="A581" s="44"/>
      <c r="B581" s="10">
        <v>506</v>
      </c>
      <c r="C581" s="68" t="s">
        <v>211</v>
      </c>
      <c r="D581" s="107">
        <v>1214</v>
      </c>
      <c r="E581" s="182">
        <v>320.25</v>
      </c>
      <c r="F581" s="180">
        <f t="shared" si="20"/>
        <v>893.75</v>
      </c>
      <c r="G581" s="156">
        <f t="shared" si="21"/>
        <v>0.26379736408566723</v>
      </c>
    </row>
    <row r="582" spans="1:7" s="14" customFormat="1" x14ac:dyDescent="0.2">
      <c r="A582" s="44"/>
      <c r="B582" s="15">
        <v>55</v>
      </c>
      <c r="C582" s="69" t="s">
        <v>20</v>
      </c>
      <c r="D582" s="108">
        <f>SUM(D583)</f>
        <v>5995</v>
      </c>
      <c r="E582" s="168">
        <f>SUM(E583)</f>
        <v>3002.69</v>
      </c>
      <c r="F582" s="177">
        <f t="shared" si="20"/>
        <v>2992.31</v>
      </c>
      <c r="G582" s="163">
        <f t="shared" si="21"/>
        <v>0.50086572143452879</v>
      </c>
    </row>
    <row r="583" spans="1:7" s="14" customFormat="1" x14ac:dyDescent="0.2">
      <c r="A583" s="44"/>
      <c r="B583" s="10">
        <v>5511</v>
      </c>
      <c r="C583" s="68" t="s">
        <v>212</v>
      </c>
      <c r="D583" s="107">
        <v>5995</v>
      </c>
      <c r="E583" s="182">
        <v>3002.69</v>
      </c>
      <c r="F583" s="180">
        <f t="shared" si="20"/>
        <v>2992.31</v>
      </c>
      <c r="G583" s="156">
        <f t="shared" si="21"/>
        <v>0.50086572143452879</v>
      </c>
    </row>
    <row r="584" spans="1:7" s="14" customFormat="1" x14ac:dyDescent="0.2">
      <c r="A584" s="44"/>
      <c r="B584" s="15">
        <v>15</v>
      </c>
      <c r="C584" s="69" t="s">
        <v>243</v>
      </c>
      <c r="D584" s="108">
        <f>SUM(D585)</f>
        <v>20000</v>
      </c>
      <c r="E584" s="168">
        <f>SUM(E585)</f>
        <v>0</v>
      </c>
      <c r="F584" s="177">
        <f t="shared" si="20"/>
        <v>20000</v>
      </c>
      <c r="G584" s="163">
        <f t="shared" si="21"/>
        <v>0</v>
      </c>
    </row>
    <row r="585" spans="1:7" s="14" customFormat="1" x14ac:dyDescent="0.2">
      <c r="A585" s="44"/>
      <c r="B585" s="10">
        <v>1551</v>
      </c>
      <c r="C585" s="68" t="s">
        <v>228</v>
      </c>
      <c r="D585" s="107">
        <f>SUM(D586)</f>
        <v>20000</v>
      </c>
      <c r="E585" s="167">
        <f>SUM(E586)</f>
        <v>0</v>
      </c>
      <c r="F585" s="180">
        <f t="shared" si="20"/>
        <v>20000</v>
      </c>
      <c r="G585" s="156">
        <f t="shared" si="21"/>
        <v>0</v>
      </c>
    </row>
    <row r="586" spans="1:7" s="14" customFormat="1" ht="25.5" x14ac:dyDescent="0.2">
      <c r="A586" s="44"/>
      <c r="B586" s="10"/>
      <c r="C586" s="85" t="s">
        <v>386</v>
      </c>
      <c r="D586" s="107">
        <v>20000</v>
      </c>
      <c r="E586" s="182">
        <v>0</v>
      </c>
      <c r="F586" s="180">
        <f t="shared" si="20"/>
        <v>20000</v>
      </c>
      <c r="G586" s="156">
        <f t="shared" si="21"/>
        <v>0</v>
      </c>
    </row>
    <row r="587" spans="1:7" s="14" customFormat="1" x14ac:dyDescent="0.2">
      <c r="A587" s="44" t="s">
        <v>67</v>
      </c>
      <c r="B587" s="15" t="s">
        <v>162</v>
      </c>
      <c r="C587" s="90"/>
      <c r="D587" s="108">
        <f>SUM(D588)</f>
        <v>25500</v>
      </c>
      <c r="E587" s="168">
        <f>SUM(E588)</f>
        <v>3403.7999999999997</v>
      </c>
      <c r="F587" s="177">
        <f t="shared" si="20"/>
        <v>22096.2</v>
      </c>
      <c r="G587" s="163">
        <f t="shared" si="21"/>
        <v>0.13348235294117647</v>
      </c>
    </row>
    <row r="588" spans="1:7" s="14" customFormat="1" x14ac:dyDescent="0.2">
      <c r="A588" s="44"/>
      <c r="B588" s="15">
        <v>55</v>
      </c>
      <c r="C588" s="69" t="s">
        <v>20</v>
      </c>
      <c r="D588" s="108">
        <f>SUM(D589)</f>
        <v>25500</v>
      </c>
      <c r="E588" s="168">
        <f>SUM(E589)</f>
        <v>3403.7999999999997</v>
      </c>
      <c r="F588" s="177">
        <f t="shared" si="20"/>
        <v>22096.2</v>
      </c>
      <c r="G588" s="163">
        <f t="shared" si="21"/>
        <v>0.13348235294117647</v>
      </c>
    </row>
    <row r="589" spans="1:7" s="14" customFormat="1" x14ac:dyDescent="0.2">
      <c r="A589" s="44"/>
      <c r="B589" s="10">
        <v>5525</v>
      </c>
      <c r="C589" s="68" t="s">
        <v>41</v>
      </c>
      <c r="D589" s="107">
        <f>SUM(D590:D596)</f>
        <v>25500</v>
      </c>
      <c r="E589" s="167">
        <f>SUM(E590:E596)</f>
        <v>3403.7999999999997</v>
      </c>
      <c r="F589" s="180">
        <f t="shared" si="20"/>
        <v>22096.2</v>
      </c>
      <c r="G589" s="156">
        <f t="shared" si="21"/>
        <v>0.13348235294117647</v>
      </c>
    </row>
    <row r="590" spans="1:7" s="14" customFormat="1" x14ac:dyDescent="0.2">
      <c r="A590" s="44"/>
      <c r="B590" s="15"/>
      <c r="C590" s="86" t="s">
        <v>246</v>
      </c>
      <c r="D590" s="107">
        <v>2500</v>
      </c>
      <c r="E590" s="182">
        <v>3238.2</v>
      </c>
      <c r="F590" s="180">
        <f t="shared" si="20"/>
        <v>-738.19999999999982</v>
      </c>
      <c r="G590" s="156">
        <f t="shared" si="21"/>
        <v>1.29528</v>
      </c>
    </row>
    <row r="591" spans="1:7" s="14" customFormat="1" x14ac:dyDescent="0.2">
      <c r="A591" s="44"/>
      <c r="B591" s="15"/>
      <c r="C591" s="86" t="s">
        <v>341</v>
      </c>
      <c r="D591" s="107">
        <v>200</v>
      </c>
      <c r="E591" s="182">
        <v>165.6</v>
      </c>
      <c r="F591" s="180">
        <f t="shared" si="20"/>
        <v>34.400000000000006</v>
      </c>
      <c r="G591" s="156">
        <f t="shared" si="21"/>
        <v>0.82799999999999996</v>
      </c>
    </row>
    <row r="592" spans="1:7" s="14" customFormat="1" x14ac:dyDescent="0.2">
      <c r="A592" s="44"/>
      <c r="B592" s="15"/>
      <c r="C592" s="86" t="s">
        <v>99</v>
      </c>
      <c r="D592" s="107">
        <v>17000</v>
      </c>
      <c r="E592" s="182">
        <v>0</v>
      </c>
      <c r="F592" s="180">
        <f t="shared" si="20"/>
        <v>17000</v>
      </c>
      <c r="G592" s="156">
        <f t="shared" si="21"/>
        <v>0</v>
      </c>
    </row>
    <row r="593" spans="1:7" s="14" customFormat="1" x14ac:dyDescent="0.2">
      <c r="A593" s="44"/>
      <c r="B593" s="15"/>
      <c r="C593" s="86" t="s">
        <v>1</v>
      </c>
      <c r="D593" s="107">
        <v>300</v>
      </c>
      <c r="E593" s="182">
        <v>0</v>
      </c>
      <c r="F593" s="180">
        <f t="shared" si="20"/>
        <v>300</v>
      </c>
      <c r="G593" s="156">
        <f t="shared" si="21"/>
        <v>0</v>
      </c>
    </row>
    <row r="594" spans="1:7" s="14" customFormat="1" x14ac:dyDescent="0.2">
      <c r="A594" s="44"/>
      <c r="B594" s="15"/>
      <c r="C594" s="86" t="s">
        <v>340</v>
      </c>
      <c r="D594" s="107">
        <v>2000</v>
      </c>
      <c r="E594" s="182">
        <v>0</v>
      </c>
      <c r="F594" s="180">
        <f t="shared" si="20"/>
        <v>2000</v>
      </c>
      <c r="G594" s="156">
        <f t="shared" si="21"/>
        <v>0</v>
      </c>
    </row>
    <row r="595" spans="1:7" s="14" customFormat="1" x14ac:dyDescent="0.2">
      <c r="A595" s="46"/>
      <c r="B595" s="10"/>
      <c r="C595" s="86" t="s">
        <v>191</v>
      </c>
      <c r="D595" s="107">
        <v>500</v>
      </c>
      <c r="E595" s="182">
        <v>0</v>
      </c>
      <c r="F595" s="180">
        <f t="shared" si="20"/>
        <v>500</v>
      </c>
      <c r="G595" s="156">
        <f t="shared" si="21"/>
        <v>0</v>
      </c>
    </row>
    <row r="596" spans="1:7" s="14" customFormat="1" x14ac:dyDescent="0.2">
      <c r="A596" s="46"/>
      <c r="B596" s="10"/>
      <c r="C596" s="86" t="s">
        <v>354</v>
      </c>
      <c r="D596" s="107">
        <v>3000</v>
      </c>
      <c r="E596" s="182">
        <v>0</v>
      </c>
      <c r="F596" s="180">
        <f t="shared" si="20"/>
        <v>3000</v>
      </c>
      <c r="G596" s="156">
        <f t="shared" si="21"/>
        <v>0</v>
      </c>
    </row>
    <row r="597" spans="1:7" s="14" customFormat="1" x14ac:dyDescent="0.2">
      <c r="A597" s="44" t="s">
        <v>68</v>
      </c>
      <c r="B597" s="15" t="s">
        <v>29</v>
      </c>
      <c r="C597" s="90"/>
      <c r="D597" s="108">
        <f>SUM(D598+D602+D610)</f>
        <v>139508</v>
      </c>
      <c r="E597" s="168">
        <f>SUM(E598+E602+E610)</f>
        <v>9722.59</v>
      </c>
      <c r="F597" s="177">
        <f t="shared" si="20"/>
        <v>129785.41</v>
      </c>
      <c r="G597" s="163">
        <f t="shared" si="21"/>
        <v>6.9691988989878717E-2</v>
      </c>
    </row>
    <row r="598" spans="1:7" s="14" customFormat="1" x14ac:dyDescent="0.2">
      <c r="A598" s="44"/>
      <c r="B598" s="15">
        <v>50</v>
      </c>
      <c r="C598" s="69" t="s">
        <v>19</v>
      </c>
      <c r="D598" s="108">
        <f>SUM(D599+D601)</f>
        <v>32283</v>
      </c>
      <c r="E598" s="168">
        <f>SUM(E599+E601)</f>
        <v>7912.4299999999994</v>
      </c>
      <c r="F598" s="177">
        <f t="shared" si="20"/>
        <v>24370.57</v>
      </c>
      <c r="G598" s="163">
        <f t="shared" si="21"/>
        <v>0.24509587089180063</v>
      </c>
    </row>
    <row r="599" spans="1:7" s="14" customFormat="1" x14ac:dyDescent="0.2">
      <c r="A599" s="44"/>
      <c r="B599" s="10">
        <v>500</v>
      </c>
      <c r="C599" s="68" t="s">
        <v>210</v>
      </c>
      <c r="D599" s="107">
        <f>SUM(D600)</f>
        <v>24128</v>
      </c>
      <c r="E599" s="167">
        <f>SUM(E600)</f>
        <v>5990.9</v>
      </c>
      <c r="F599" s="180">
        <f t="shared" si="20"/>
        <v>18137.099999999999</v>
      </c>
      <c r="G599" s="156">
        <f t="shared" si="21"/>
        <v>0.24829658488063658</v>
      </c>
    </row>
    <row r="600" spans="1:7" s="14" customFormat="1" x14ac:dyDescent="0.2">
      <c r="A600" s="44"/>
      <c r="B600" s="10">
        <v>5002</v>
      </c>
      <c r="C600" s="68" t="s">
        <v>218</v>
      </c>
      <c r="D600" s="107">
        <v>24128</v>
      </c>
      <c r="E600" s="182">
        <v>5990.9</v>
      </c>
      <c r="F600" s="180">
        <f t="shared" si="20"/>
        <v>18137.099999999999</v>
      </c>
      <c r="G600" s="156">
        <f t="shared" si="21"/>
        <v>0.24829658488063658</v>
      </c>
    </row>
    <row r="601" spans="1:7" s="14" customFormat="1" x14ac:dyDescent="0.2">
      <c r="A601" s="44"/>
      <c r="B601" s="10">
        <v>506</v>
      </c>
      <c r="C601" s="68" t="s">
        <v>211</v>
      </c>
      <c r="D601" s="107">
        <v>8155</v>
      </c>
      <c r="E601" s="182">
        <v>1921.53</v>
      </c>
      <c r="F601" s="180">
        <f t="shared" si="20"/>
        <v>6233.47</v>
      </c>
      <c r="G601" s="156">
        <f t="shared" si="21"/>
        <v>0.23562599632127529</v>
      </c>
    </row>
    <row r="602" spans="1:7" s="14" customFormat="1" x14ac:dyDescent="0.2">
      <c r="A602" s="44"/>
      <c r="B602" s="15">
        <v>55</v>
      </c>
      <c r="C602" s="69" t="s">
        <v>20</v>
      </c>
      <c r="D602" s="108">
        <f>SUM(D603:D609)</f>
        <v>7225</v>
      </c>
      <c r="E602" s="168">
        <f>SUM(E603:E609)</f>
        <v>1810.1599999999999</v>
      </c>
      <c r="F602" s="177">
        <f t="shared" si="20"/>
        <v>5414.84</v>
      </c>
      <c r="G602" s="163">
        <f t="shared" si="21"/>
        <v>0.25054117647058821</v>
      </c>
    </row>
    <row r="603" spans="1:7" s="14" customFormat="1" x14ac:dyDescent="0.2">
      <c r="A603" s="44"/>
      <c r="B603" s="10">
        <v>5500</v>
      </c>
      <c r="C603" s="68" t="s">
        <v>21</v>
      </c>
      <c r="D603" s="107">
        <v>1484</v>
      </c>
      <c r="E603" s="182">
        <v>348.01</v>
      </c>
      <c r="F603" s="180">
        <f t="shared" si="20"/>
        <v>1135.99</v>
      </c>
      <c r="G603" s="156">
        <f t="shared" si="21"/>
        <v>0.23450808625336927</v>
      </c>
    </row>
    <row r="604" spans="1:7" s="14" customFormat="1" x14ac:dyDescent="0.2">
      <c r="A604" s="44"/>
      <c r="B604" s="10">
        <v>5503</v>
      </c>
      <c r="C604" s="68" t="s">
        <v>22</v>
      </c>
      <c r="D604" s="107">
        <v>65</v>
      </c>
      <c r="E604" s="182">
        <v>0</v>
      </c>
      <c r="F604" s="180">
        <f t="shared" si="20"/>
        <v>65</v>
      </c>
      <c r="G604" s="156">
        <f t="shared" si="21"/>
        <v>0</v>
      </c>
    </row>
    <row r="605" spans="1:7" s="14" customFormat="1" x14ac:dyDescent="0.2">
      <c r="A605" s="44"/>
      <c r="B605" s="10">
        <v>5504</v>
      </c>
      <c r="C605" s="68" t="s">
        <v>23</v>
      </c>
      <c r="D605" s="107">
        <v>239</v>
      </c>
      <c r="E605" s="182">
        <v>10</v>
      </c>
      <c r="F605" s="180">
        <f t="shared" si="20"/>
        <v>229</v>
      </c>
      <c r="G605" s="156">
        <f t="shared" si="21"/>
        <v>4.1841004184100417E-2</v>
      </c>
    </row>
    <row r="606" spans="1:7" s="14" customFormat="1" x14ac:dyDescent="0.2">
      <c r="A606" s="44"/>
      <c r="B606" s="10">
        <v>5511</v>
      </c>
      <c r="C606" s="68" t="s">
        <v>212</v>
      </c>
      <c r="D606" s="107">
        <v>1788</v>
      </c>
      <c r="E606" s="182">
        <v>881.67</v>
      </c>
      <c r="F606" s="180">
        <f t="shared" si="20"/>
        <v>906.33</v>
      </c>
      <c r="G606" s="156">
        <f t="shared" si="21"/>
        <v>0.49310402684563759</v>
      </c>
    </row>
    <row r="607" spans="1:7" s="14" customFormat="1" x14ac:dyDescent="0.2">
      <c r="A607" s="44"/>
      <c r="B607" s="10">
        <v>5513</v>
      </c>
      <c r="C607" s="68" t="s">
        <v>24</v>
      </c>
      <c r="D607" s="107">
        <v>1564</v>
      </c>
      <c r="E607" s="182">
        <v>381</v>
      </c>
      <c r="F607" s="180">
        <f t="shared" si="20"/>
        <v>1183</v>
      </c>
      <c r="G607" s="156">
        <f t="shared" si="21"/>
        <v>0.24360613810741688</v>
      </c>
    </row>
    <row r="608" spans="1:7" s="14" customFormat="1" x14ac:dyDescent="0.2">
      <c r="A608" s="44"/>
      <c r="B608" s="10">
        <v>5514</v>
      </c>
      <c r="C608" s="68" t="s">
        <v>213</v>
      </c>
      <c r="D608" s="107">
        <v>1112</v>
      </c>
      <c r="E608" s="182">
        <v>186.04</v>
      </c>
      <c r="F608" s="180">
        <f t="shared" si="20"/>
        <v>925.96</v>
      </c>
      <c r="G608" s="156">
        <f t="shared" si="21"/>
        <v>0.1673021582733813</v>
      </c>
    </row>
    <row r="609" spans="1:7" s="14" customFormat="1" x14ac:dyDescent="0.2">
      <c r="A609" s="44"/>
      <c r="B609" s="10">
        <v>5525</v>
      </c>
      <c r="C609" s="68" t="s">
        <v>41</v>
      </c>
      <c r="D609" s="107">
        <v>973</v>
      </c>
      <c r="E609" s="182">
        <v>3.44</v>
      </c>
      <c r="F609" s="180">
        <f t="shared" ref="F609:F674" si="23">D609-E609</f>
        <v>969.56</v>
      </c>
      <c r="G609" s="156">
        <f t="shared" ref="G609:G674" si="24">E609/D609</f>
        <v>3.5354573484069887E-3</v>
      </c>
    </row>
    <row r="610" spans="1:7" s="14" customFormat="1" x14ac:dyDescent="0.2">
      <c r="A610" s="44"/>
      <c r="B610" s="15">
        <v>15</v>
      </c>
      <c r="C610" s="69" t="s">
        <v>243</v>
      </c>
      <c r="D610" s="108">
        <f>SUM(D611)</f>
        <v>100000</v>
      </c>
      <c r="E610" s="168">
        <f>SUM(E611)</f>
        <v>0</v>
      </c>
      <c r="F610" s="177">
        <f t="shared" si="23"/>
        <v>100000</v>
      </c>
      <c r="G610" s="163">
        <f t="shared" si="24"/>
        <v>0</v>
      </c>
    </row>
    <row r="611" spans="1:7" s="14" customFormat="1" x14ac:dyDescent="0.2">
      <c r="A611" s="44"/>
      <c r="B611" s="10">
        <v>1551</v>
      </c>
      <c r="C611" s="68" t="s">
        <v>228</v>
      </c>
      <c r="D611" s="107">
        <f>SUM(D612:D612)</f>
        <v>100000</v>
      </c>
      <c r="E611" s="167">
        <f>SUM(E612:E612)</f>
        <v>0</v>
      </c>
      <c r="F611" s="180">
        <f t="shared" si="23"/>
        <v>100000</v>
      </c>
      <c r="G611" s="156">
        <f t="shared" si="24"/>
        <v>0</v>
      </c>
    </row>
    <row r="612" spans="1:7" s="14" customFormat="1" ht="25.5" x14ac:dyDescent="0.2">
      <c r="A612" s="44"/>
      <c r="B612" s="10"/>
      <c r="C612" s="85" t="s">
        <v>385</v>
      </c>
      <c r="D612" s="107">
        <v>100000</v>
      </c>
      <c r="E612" s="182">
        <v>0</v>
      </c>
      <c r="F612" s="180">
        <f t="shared" si="23"/>
        <v>100000</v>
      </c>
      <c r="G612" s="156">
        <f t="shared" si="24"/>
        <v>0</v>
      </c>
    </row>
    <row r="613" spans="1:7" s="14" customFormat="1" x14ac:dyDescent="0.2">
      <c r="A613" s="44" t="s">
        <v>280</v>
      </c>
      <c r="B613" s="15" t="s">
        <v>186</v>
      </c>
      <c r="C613" s="90"/>
      <c r="D613" s="128">
        <f>SUM(D614+D618)</f>
        <v>40820</v>
      </c>
      <c r="E613" s="194">
        <f>SUM(E614+E618)</f>
        <v>13463.27</v>
      </c>
      <c r="F613" s="177">
        <f t="shared" si="23"/>
        <v>27356.73</v>
      </c>
      <c r="G613" s="163">
        <f t="shared" si="24"/>
        <v>0.32982043116119553</v>
      </c>
    </row>
    <row r="614" spans="1:7" s="14" customFormat="1" x14ac:dyDescent="0.2">
      <c r="A614" s="44"/>
      <c r="B614" s="15">
        <v>50</v>
      </c>
      <c r="C614" s="69" t="s">
        <v>19</v>
      </c>
      <c r="D614" s="108">
        <f>SUM(D615+D617)</f>
        <v>9152</v>
      </c>
      <c r="E614" s="168">
        <f>SUM(E615+E617)</f>
        <v>2238.7400000000002</v>
      </c>
      <c r="F614" s="177">
        <f t="shared" si="23"/>
        <v>6913.26</v>
      </c>
      <c r="G614" s="163">
        <f t="shared" si="24"/>
        <v>0.24461756993006994</v>
      </c>
    </row>
    <row r="615" spans="1:7" s="14" customFormat="1" x14ac:dyDescent="0.2">
      <c r="A615" s="44"/>
      <c r="B615" s="10">
        <v>500</v>
      </c>
      <c r="C615" s="68" t="s">
        <v>210</v>
      </c>
      <c r="D615" s="107">
        <f>SUM(D616)</f>
        <v>6840</v>
      </c>
      <c r="E615" s="167">
        <f>SUM(E616)</f>
        <v>1688.15</v>
      </c>
      <c r="F615" s="180">
        <f t="shared" si="23"/>
        <v>5151.8500000000004</v>
      </c>
      <c r="G615" s="156">
        <f t="shared" si="24"/>
        <v>0.24680555555555556</v>
      </c>
    </row>
    <row r="616" spans="1:7" s="14" customFormat="1" x14ac:dyDescent="0.2">
      <c r="A616" s="44"/>
      <c r="B616" s="10">
        <v>5002</v>
      </c>
      <c r="C616" s="68" t="s">
        <v>218</v>
      </c>
      <c r="D616" s="107">
        <v>6840</v>
      </c>
      <c r="E616" s="182">
        <v>1688.15</v>
      </c>
      <c r="F616" s="180">
        <f t="shared" si="23"/>
        <v>5151.8500000000004</v>
      </c>
      <c r="G616" s="156">
        <f t="shared" si="24"/>
        <v>0.24680555555555556</v>
      </c>
    </row>
    <row r="617" spans="1:7" s="14" customFormat="1" x14ac:dyDescent="0.2">
      <c r="A617" s="44"/>
      <c r="B617" s="10">
        <v>506</v>
      </c>
      <c r="C617" s="68" t="s">
        <v>211</v>
      </c>
      <c r="D617" s="107">
        <v>2312</v>
      </c>
      <c r="E617" s="182">
        <v>550.59</v>
      </c>
      <c r="F617" s="180">
        <f t="shared" si="23"/>
        <v>1761.4099999999999</v>
      </c>
      <c r="G617" s="156">
        <f t="shared" si="24"/>
        <v>0.23814446366782008</v>
      </c>
    </row>
    <row r="618" spans="1:7" s="14" customFormat="1" x14ac:dyDescent="0.2">
      <c r="A618" s="44"/>
      <c r="B618" s="15">
        <v>55</v>
      </c>
      <c r="C618" s="69" t="s">
        <v>20</v>
      </c>
      <c r="D618" s="108">
        <f>SUM(D619:D624)</f>
        <v>31668</v>
      </c>
      <c r="E618" s="168">
        <f>SUM(E619:E624)</f>
        <v>11224.53</v>
      </c>
      <c r="F618" s="177">
        <f t="shared" si="23"/>
        <v>20443.47</v>
      </c>
      <c r="G618" s="163">
        <f t="shared" si="24"/>
        <v>0.35444391815081472</v>
      </c>
    </row>
    <row r="619" spans="1:7" s="14" customFormat="1" x14ac:dyDescent="0.2">
      <c r="A619" s="44"/>
      <c r="B619" s="10">
        <v>5500</v>
      </c>
      <c r="C619" s="68" t="s">
        <v>21</v>
      </c>
      <c r="D619" s="107">
        <v>1200</v>
      </c>
      <c r="E619" s="182">
        <v>204.11</v>
      </c>
      <c r="F619" s="180">
        <f t="shared" si="23"/>
        <v>995.89</v>
      </c>
      <c r="G619" s="156">
        <f t="shared" si="24"/>
        <v>0.17009166666666667</v>
      </c>
    </row>
    <row r="620" spans="1:7" s="14" customFormat="1" x14ac:dyDescent="0.2">
      <c r="A620" s="44"/>
      <c r="B620" s="10">
        <v>5504</v>
      </c>
      <c r="C620" s="68" t="s">
        <v>23</v>
      </c>
      <c r="D620" s="107">
        <v>100</v>
      </c>
      <c r="E620" s="182">
        <v>0</v>
      </c>
      <c r="F620" s="180">
        <f t="shared" si="23"/>
        <v>100</v>
      </c>
      <c r="G620" s="156">
        <f t="shared" si="24"/>
        <v>0</v>
      </c>
    </row>
    <row r="621" spans="1:7" s="14" customFormat="1" x14ac:dyDescent="0.2">
      <c r="A621" s="44"/>
      <c r="B621" s="10">
        <v>5511</v>
      </c>
      <c r="C621" s="68" t="s">
        <v>212</v>
      </c>
      <c r="D621" s="107">
        <v>70</v>
      </c>
      <c r="E621" s="182">
        <v>11.8</v>
      </c>
      <c r="F621" s="180">
        <f t="shared" si="23"/>
        <v>58.2</v>
      </c>
      <c r="G621" s="156">
        <f t="shared" si="24"/>
        <v>0.16857142857142859</v>
      </c>
    </row>
    <row r="622" spans="1:7" s="14" customFormat="1" x14ac:dyDescent="0.2">
      <c r="A622" s="44"/>
      <c r="B622" s="10">
        <v>5515</v>
      </c>
      <c r="C622" s="68" t="s">
        <v>25</v>
      </c>
      <c r="D622" s="107">
        <v>29928</v>
      </c>
      <c r="E622" s="182">
        <v>10875.58</v>
      </c>
      <c r="F622" s="180">
        <f t="shared" si="23"/>
        <v>19052.419999999998</v>
      </c>
      <c r="G622" s="156">
        <f t="shared" si="24"/>
        <v>0.36339147286821705</v>
      </c>
    </row>
    <row r="623" spans="1:7" s="14" customFormat="1" x14ac:dyDescent="0.2">
      <c r="A623" s="44"/>
      <c r="B623" s="10">
        <v>5522</v>
      </c>
      <c r="C623" s="68" t="s">
        <v>86</v>
      </c>
      <c r="D623" s="107">
        <v>20</v>
      </c>
      <c r="E623" s="182">
        <v>0</v>
      </c>
      <c r="F623" s="180">
        <f t="shared" si="23"/>
        <v>20</v>
      </c>
      <c r="G623" s="156">
        <f t="shared" si="24"/>
        <v>0</v>
      </c>
    </row>
    <row r="624" spans="1:7" s="14" customFormat="1" x14ac:dyDescent="0.2">
      <c r="A624" s="44"/>
      <c r="B624" s="10">
        <v>5525</v>
      </c>
      <c r="C624" s="68" t="s">
        <v>41</v>
      </c>
      <c r="D624" s="107">
        <v>350</v>
      </c>
      <c r="E624" s="182">
        <v>133.04</v>
      </c>
      <c r="F624" s="180">
        <f t="shared" si="23"/>
        <v>216.96</v>
      </c>
      <c r="G624" s="156">
        <f t="shared" si="24"/>
        <v>0.38011428571428568</v>
      </c>
    </row>
    <row r="625" spans="1:8" s="14" customFormat="1" x14ac:dyDescent="0.2">
      <c r="A625" s="44" t="s">
        <v>69</v>
      </c>
      <c r="B625" s="15" t="s">
        <v>229</v>
      </c>
      <c r="C625" s="90"/>
      <c r="D625" s="108">
        <f>SUM(D626+D631)</f>
        <v>33490</v>
      </c>
      <c r="E625" s="168">
        <f>SUM(E626+E631)</f>
        <v>8428.3599999999988</v>
      </c>
      <c r="F625" s="177">
        <f t="shared" si="23"/>
        <v>25061.64</v>
      </c>
      <c r="G625" s="163">
        <f t="shared" si="24"/>
        <v>0.25166796058524932</v>
      </c>
    </row>
    <row r="626" spans="1:8" s="14" customFormat="1" x14ac:dyDescent="0.2">
      <c r="A626" s="44"/>
      <c r="B626" s="15">
        <v>50</v>
      </c>
      <c r="C626" s="69" t="s">
        <v>19</v>
      </c>
      <c r="D626" s="108">
        <f>SUM(D627+D630)</f>
        <v>14396</v>
      </c>
      <c r="E626" s="168">
        <f>SUM(E627+E630)</f>
        <v>3350.18</v>
      </c>
      <c r="F626" s="177">
        <f t="shared" si="23"/>
        <v>11045.82</v>
      </c>
      <c r="G626" s="163">
        <f t="shared" si="24"/>
        <v>0.23271603223117532</v>
      </c>
    </row>
    <row r="627" spans="1:8" s="14" customFormat="1" x14ac:dyDescent="0.2">
      <c r="A627" s="44"/>
      <c r="B627" s="10">
        <v>500</v>
      </c>
      <c r="C627" s="68" t="s">
        <v>210</v>
      </c>
      <c r="D627" s="107">
        <f>SUM(D628:D629)</f>
        <v>10760</v>
      </c>
      <c r="E627" s="167">
        <f>SUM(E628:E629)</f>
        <v>2540.9899999999998</v>
      </c>
      <c r="F627" s="180">
        <f t="shared" si="23"/>
        <v>8219.01</v>
      </c>
      <c r="G627" s="156">
        <f t="shared" si="24"/>
        <v>0.23615148698884755</v>
      </c>
    </row>
    <row r="628" spans="1:8" s="14" customFormat="1" x14ac:dyDescent="0.2">
      <c r="A628" s="44"/>
      <c r="B628" s="10">
        <v>5002</v>
      </c>
      <c r="C628" s="68" t="s">
        <v>218</v>
      </c>
      <c r="D628" s="107">
        <v>10080</v>
      </c>
      <c r="E628" s="182">
        <v>2384.9899999999998</v>
      </c>
      <c r="F628" s="180">
        <f t="shared" si="23"/>
        <v>7695.01</v>
      </c>
      <c r="G628" s="156">
        <f t="shared" si="24"/>
        <v>0.23660615079365077</v>
      </c>
    </row>
    <row r="629" spans="1:8" s="14" customFormat="1" x14ac:dyDescent="0.2">
      <c r="A629" s="44"/>
      <c r="B629" s="10">
        <v>5005</v>
      </c>
      <c r="C629" s="68" t="s">
        <v>241</v>
      </c>
      <c r="D629" s="107">
        <v>680</v>
      </c>
      <c r="E629" s="182">
        <v>156</v>
      </c>
      <c r="F629" s="180">
        <f t="shared" si="23"/>
        <v>524</v>
      </c>
      <c r="G629" s="156">
        <f t="shared" si="24"/>
        <v>0.22941176470588234</v>
      </c>
    </row>
    <row r="630" spans="1:8" s="14" customFormat="1" x14ac:dyDescent="0.2">
      <c r="A630" s="44"/>
      <c r="B630" s="10">
        <v>506</v>
      </c>
      <c r="C630" s="68" t="s">
        <v>211</v>
      </c>
      <c r="D630" s="107">
        <v>3636</v>
      </c>
      <c r="E630" s="182">
        <v>809.19</v>
      </c>
      <c r="F630" s="180">
        <f t="shared" si="23"/>
        <v>2826.81</v>
      </c>
      <c r="G630" s="156">
        <f t="shared" si="24"/>
        <v>0.22254950495049505</v>
      </c>
    </row>
    <row r="631" spans="1:8" s="14" customFormat="1" x14ac:dyDescent="0.2">
      <c r="A631" s="44"/>
      <c r="B631" s="15">
        <v>55</v>
      </c>
      <c r="C631" s="69" t="s">
        <v>20</v>
      </c>
      <c r="D631" s="108">
        <f>SUM(D632:D633)</f>
        <v>19094</v>
      </c>
      <c r="E631" s="168">
        <f>SUM(E632:E633)</f>
        <v>5078.1799999999994</v>
      </c>
      <c r="F631" s="177">
        <f t="shared" si="23"/>
        <v>14015.82</v>
      </c>
      <c r="G631" s="163">
        <f t="shared" si="24"/>
        <v>0.26595684508222472</v>
      </c>
    </row>
    <row r="632" spans="1:8" s="14" customFormat="1" x14ac:dyDescent="0.2">
      <c r="A632" s="44"/>
      <c r="B632" s="10">
        <v>5500</v>
      </c>
      <c r="C632" s="68" t="s">
        <v>21</v>
      </c>
      <c r="D632" s="107">
        <v>18700</v>
      </c>
      <c r="E632" s="182">
        <v>5003.9799999999996</v>
      </c>
      <c r="F632" s="180">
        <f t="shared" si="23"/>
        <v>13696.02</v>
      </c>
      <c r="G632" s="156">
        <f t="shared" si="24"/>
        <v>0.26759251336898393</v>
      </c>
    </row>
    <row r="633" spans="1:8" s="14" customFormat="1" ht="13.5" thickBot="1" x14ac:dyDescent="0.25">
      <c r="A633" s="44"/>
      <c r="B633" s="10">
        <v>5504</v>
      </c>
      <c r="C633" s="68" t="s">
        <v>23</v>
      </c>
      <c r="D633" s="125">
        <v>394</v>
      </c>
      <c r="E633" s="198">
        <v>74.2</v>
      </c>
      <c r="F633" s="180">
        <f t="shared" si="23"/>
        <v>319.8</v>
      </c>
      <c r="G633" s="156">
        <f t="shared" si="24"/>
        <v>0.18832487309644672</v>
      </c>
    </row>
    <row r="634" spans="1:8" ht="13.5" thickBot="1" x14ac:dyDescent="0.25">
      <c r="A634" s="59" t="s">
        <v>70</v>
      </c>
      <c r="B634" s="7" t="s">
        <v>163</v>
      </c>
      <c r="C634" s="89"/>
      <c r="D634" s="123">
        <f>D635+D748+D795+D811+D816+D846+D878+D883+D923+D940</f>
        <v>4787450</v>
      </c>
      <c r="E634" s="169">
        <f>E635+E748+E795+E811+E816+E846+E878+E883+E923+E940</f>
        <v>1003131.0800000002</v>
      </c>
      <c r="F634" s="160">
        <f t="shared" si="23"/>
        <v>3784318.92</v>
      </c>
      <c r="G634" s="161">
        <f t="shared" si="24"/>
        <v>0.20953348442281386</v>
      </c>
      <c r="H634" s="205"/>
    </row>
    <row r="635" spans="1:8" x14ac:dyDescent="0.2">
      <c r="A635" s="61" t="s">
        <v>71</v>
      </c>
      <c r="B635" s="23" t="s">
        <v>466</v>
      </c>
      <c r="C635" s="206"/>
      <c r="D635" s="114">
        <f>SUM(D636+D657+D675+D679+D702+D726+D734+D742+D745)</f>
        <v>1285962</v>
      </c>
      <c r="E635" s="184">
        <f>SUM(E636+E657+E675+E679+E702+E726+E734+E742+E745)</f>
        <v>300876.75</v>
      </c>
      <c r="F635" s="177">
        <f t="shared" si="23"/>
        <v>985085.25</v>
      </c>
      <c r="G635" s="163">
        <f>E635/D635</f>
        <v>0.23397017174691009</v>
      </c>
      <c r="H635" s="205"/>
    </row>
    <row r="636" spans="1:8" s="14" customFormat="1" x14ac:dyDescent="0.2">
      <c r="A636" s="43" t="s">
        <v>71</v>
      </c>
      <c r="B636" s="15" t="s">
        <v>102</v>
      </c>
      <c r="C636" s="90"/>
      <c r="D636" s="108">
        <f>SUM(D637+D642+D654)</f>
        <v>433107</v>
      </c>
      <c r="E636" s="168">
        <f>SUM(E637+E642+E654)</f>
        <v>106455.98</v>
      </c>
      <c r="F636" s="177">
        <f t="shared" si="23"/>
        <v>326651.02</v>
      </c>
      <c r="G636" s="163">
        <f t="shared" si="24"/>
        <v>0.24579602730964864</v>
      </c>
    </row>
    <row r="637" spans="1:8" s="14" customFormat="1" x14ac:dyDescent="0.2">
      <c r="A637" s="43"/>
      <c r="B637" s="15">
        <v>50</v>
      </c>
      <c r="C637" s="69" t="s">
        <v>19</v>
      </c>
      <c r="D637" s="108">
        <f>SUM(D638+D641)</f>
        <v>335943</v>
      </c>
      <c r="E637" s="168">
        <f>SUM(E638+E641)</f>
        <v>79372.89</v>
      </c>
      <c r="F637" s="177">
        <f t="shared" si="23"/>
        <v>256570.11</v>
      </c>
      <c r="G637" s="163">
        <f t="shared" si="24"/>
        <v>0.2362689206204624</v>
      </c>
    </row>
    <row r="638" spans="1:8" s="14" customFormat="1" x14ac:dyDescent="0.2">
      <c r="A638" s="44"/>
      <c r="B638" s="10">
        <v>500</v>
      </c>
      <c r="C638" s="68" t="s">
        <v>210</v>
      </c>
      <c r="D638" s="107">
        <f>SUM(D639:D640)</f>
        <v>251079</v>
      </c>
      <c r="E638" s="167">
        <f>SUM(E639:E640)</f>
        <v>59951.59</v>
      </c>
      <c r="F638" s="180">
        <f t="shared" si="23"/>
        <v>191127.41</v>
      </c>
      <c r="G638" s="156">
        <f t="shared" si="24"/>
        <v>0.23877580363152631</v>
      </c>
    </row>
    <row r="639" spans="1:8" s="14" customFormat="1" x14ac:dyDescent="0.2">
      <c r="A639" s="44"/>
      <c r="B639" s="10">
        <v>5002</v>
      </c>
      <c r="C639" s="68" t="s">
        <v>218</v>
      </c>
      <c r="D639" s="107">
        <v>251079</v>
      </c>
      <c r="E639" s="182">
        <v>59764.09</v>
      </c>
      <c r="F639" s="180">
        <f t="shared" si="23"/>
        <v>191314.91</v>
      </c>
      <c r="G639" s="156">
        <f t="shared" si="24"/>
        <v>0.23802902672067355</v>
      </c>
    </row>
    <row r="640" spans="1:8" s="14" customFormat="1" x14ac:dyDescent="0.2">
      <c r="A640" s="44"/>
      <c r="B640" s="10">
        <v>5005</v>
      </c>
      <c r="C640" s="68" t="s">
        <v>241</v>
      </c>
      <c r="D640" s="107">
        <v>0</v>
      </c>
      <c r="E640" s="182">
        <v>187.5</v>
      </c>
      <c r="F640" s="180">
        <f t="shared" si="23"/>
        <v>-187.5</v>
      </c>
      <c r="G640" s="156"/>
    </row>
    <row r="641" spans="1:7" s="14" customFormat="1" x14ac:dyDescent="0.2">
      <c r="A641" s="44"/>
      <c r="B641" s="10">
        <v>506</v>
      </c>
      <c r="C641" s="68" t="s">
        <v>211</v>
      </c>
      <c r="D641" s="107">
        <v>84864</v>
      </c>
      <c r="E641" s="182">
        <v>19421.3</v>
      </c>
      <c r="F641" s="180">
        <f t="shared" si="23"/>
        <v>65442.7</v>
      </c>
      <c r="G641" s="156">
        <f t="shared" si="24"/>
        <v>0.22885204562594266</v>
      </c>
    </row>
    <row r="642" spans="1:7" s="14" customFormat="1" x14ac:dyDescent="0.2">
      <c r="A642" s="44"/>
      <c r="B642" s="15">
        <v>55</v>
      </c>
      <c r="C642" s="69" t="s">
        <v>20</v>
      </c>
      <c r="D642" s="108">
        <f>SUM(D643:D653)</f>
        <v>89560</v>
      </c>
      <c r="E642" s="168">
        <f>SUM(E643:E653)</f>
        <v>27083.09</v>
      </c>
      <c r="F642" s="177">
        <f t="shared" si="23"/>
        <v>62476.91</v>
      </c>
      <c r="G642" s="163">
        <f t="shared" si="24"/>
        <v>0.30240163019205002</v>
      </c>
    </row>
    <row r="643" spans="1:7" s="14" customFormat="1" x14ac:dyDescent="0.2">
      <c r="A643" s="44"/>
      <c r="B643" s="10">
        <v>5500</v>
      </c>
      <c r="C643" s="68" t="s">
        <v>21</v>
      </c>
      <c r="D643" s="107">
        <v>1000</v>
      </c>
      <c r="E643" s="182">
        <v>222.08</v>
      </c>
      <c r="F643" s="180">
        <f t="shared" si="23"/>
        <v>777.92</v>
      </c>
      <c r="G643" s="156">
        <f t="shared" si="24"/>
        <v>0.22208</v>
      </c>
    </row>
    <row r="644" spans="1:7" s="14" customFormat="1" x14ac:dyDescent="0.2">
      <c r="A644" s="44"/>
      <c r="B644" s="10">
        <v>5504</v>
      </c>
      <c r="C644" s="68" t="s">
        <v>23</v>
      </c>
      <c r="D644" s="107">
        <v>2500</v>
      </c>
      <c r="E644" s="182">
        <v>449.86</v>
      </c>
      <c r="F644" s="180">
        <f t="shared" si="23"/>
        <v>2050.14</v>
      </c>
      <c r="G644" s="156">
        <f t="shared" si="24"/>
        <v>0.17994399999999999</v>
      </c>
    </row>
    <row r="645" spans="1:7" s="14" customFormat="1" x14ac:dyDescent="0.2">
      <c r="A645" s="44"/>
      <c r="B645" s="10">
        <v>5511</v>
      </c>
      <c r="C645" s="68" t="s">
        <v>212</v>
      </c>
      <c r="D645" s="107">
        <v>40500</v>
      </c>
      <c r="E645" s="182">
        <v>14664.86</v>
      </c>
      <c r="F645" s="180">
        <f t="shared" si="23"/>
        <v>25835.14</v>
      </c>
      <c r="G645" s="156">
        <f t="shared" si="24"/>
        <v>0.36209530864197531</v>
      </c>
    </row>
    <row r="646" spans="1:7" s="14" customFormat="1" x14ac:dyDescent="0.2">
      <c r="A646" s="44"/>
      <c r="B646" s="10">
        <v>5513</v>
      </c>
      <c r="C646" s="68" t="s">
        <v>24</v>
      </c>
      <c r="D646" s="107">
        <v>100</v>
      </c>
      <c r="E646" s="182">
        <v>0</v>
      </c>
      <c r="F646" s="180">
        <f t="shared" si="23"/>
        <v>100</v>
      </c>
      <c r="G646" s="156">
        <f t="shared" si="24"/>
        <v>0</v>
      </c>
    </row>
    <row r="647" spans="1:7" s="14" customFormat="1" x14ac:dyDescent="0.2">
      <c r="A647" s="44"/>
      <c r="B647" s="10">
        <v>5514</v>
      </c>
      <c r="C647" s="68" t="s">
        <v>213</v>
      </c>
      <c r="D647" s="107">
        <v>3675</v>
      </c>
      <c r="E647" s="182">
        <v>657.24</v>
      </c>
      <c r="F647" s="180">
        <f t="shared" si="23"/>
        <v>3017.76</v>
      </c>
      <c r="G647" s="156">
        <f t="shared" si="24"/>
        <v>0.17884081632653062</v>
      </c>
    </row>
    <row r="648" spans="1:7" s="14" customFormat="1" x14ac:dyDescent="0.2">
      <c r="A648" s="44"/>
      <c r="B648" s="10">
        <v>5515</v>
      </c>
      <c r="C648" s="68" t="s">
        <v>25</v>
      </c>
      <c r="D648" s="107">
        <v>4700</v>
      </c>
      <c r="E648" s="182">
        <v>824.37</v>
      </c>
      <c r="F648" s="180">
        <f t="shared" si="23"/>
        <v>3875.63</v>
      </c>
      <c r="G648" s="156">
        <f t="shared" si="24"/>
        <v>0.17539787234042553</v>
      </c>
    </row>
    <row r="649" spans="1:7" s="14" customFormat="1" x14ac:dyDescent="0.2">
      <c r="A649" s="44"/>
      <c r="B649" s="10">
        <v>5521</v>
      </c>
      <c r="C649" s="68" t="s">
        <v>115</v>
      </c>
      <c r="D649" s="107">
        <v>19500</v>
      </c>
      <c r="E649" s="182">
        <v>4783.41</v>
      </c>
      <c r="F649" s="180">
        <f t="shared" si="23"/>
        <v>14716.59</v>
      </c>
      <c r="G649" s="156">
        <f t="shared" si="24"/>
        <v>0.24530307692307693</v>
      </c>
    </row>
    <row r="650" spans="1:7" s="14" customFormat="1" x14ac:dyDescent="0.2">
      <c r="A650" s="44"/>
      <c r="B650" s="10">
        <v>5522</v>
      </c>
      <c r="C650" s="68" t="s">
        <v>86</v>
      </c>
      <c r="D650" s="107">
        <v>220</v>
      </c>
      <c r="E650" s="182">
        <v>18</v>
      </c>
      <c r="F650" s="180">
        <f t="shared" si="23"/>
        <v>202</v>
      </c>
      <c r="G650" s="156">
        <f t="shared" si="24"/>
        <v>8.1818181818181818E-2</v>
      </c>
    </row>
    <row r="651" spans="1:7" s="14" customFormat="1" x14ac:dyDescent="0.2">
      <c r="A651" s="44"/>
      <c r="B651" s="10">
        <v>5524</v>
      </c>
      <c r="C651" s="68" t="s">
        <v>27</v>
      </c>
      <c r="D651" s="107">
        <v>16580</v>
      </c>
      <c r="E651" s="182">
        <v>5463.27</v>
      </c>
      <c r="F651" s="180">
        <f t="shared" si="23"/>
        <v>11116.73</v>
      </c>
      <c r="G651" s="156">
        <f t="shared" si="24"/>
        <v>0.32950965018094092</v>
      </c>
    </row>
    <row r="652" spans="1:7" s="14" customFormat="1" x14ac:dyDescent="0.2">
      <c r="A652" s="44"/>
      <c r="B652" s="10">
        <v>5525</v>
      </c>
      <c r="C652" s="68" t="s">
        <v>41</v>
      </c>
      <c r="D652" s="107">
        <v>685</v>
      </c>
      <c r="E652" s="182">
        <v>0</v>
      </c>
      <c r="F652" s="180">
        <f t="shared" si="23"/>
        <v>685</v>
      </c>
      <c r="G652" s="156">
        <f t="shared" si="24"/>
        <v>0</v>
      </c>
    </row>
    <row r="653" spans="1:7" s="14" customFormat="1" x14ac:dyDescent="0.2">
      <c r="A653" s="44"/>
      <c r="B653" s="10">
        <v>5532</v>
      </c>
      <c r="C653" s="68" t="s">
        <v>84</v>
      </c>
      <c r="D653" s="107">
        <v>100</v>
      </c>
      <c r="E653" s="182">
        <v>0</v>
      </c>
      <c r="F653" s="180">
        <f t="shared" si="23"/>
        <v>100</v>
      </c>
      <c r="G653" s="156">
        <f t="shared" si="24"/>
        <v>0</v>
      </c>
    </row>
    <row r="654" spans="1:7" x14ac:dyDescent="0.2">
      <c r="A654" s="46"/>
      <c r="B654" s="15">
        <v>15</v>
      </c>
      <c r="C654" s="69" t="s">
        <v>243</v>
      </c>
      <c r="D654" s="108">
        <f>SUM(D655)</f>
        <v>7604</v>
      </c>
      <c r="E654" s="168">
        <f>SUM(E655)</f>
        <v>0</v>
      </c>
      <c r="F654" s="177">
        <f t="shared" si="23"/>
        <v>7604</v>
      </c>
      <c r="G654" s="163">
        <f t="shared" si="24"/>
        <v>0</v>
      </c>
    </row>
    <row r="655" spans="1:7" x14ac:dyDescent="0.2">
      <c r="A655" s="46"/>
      <c r="B655" s="10">
        <v>1551</v>
      </c>
      <c r="C655" s="68" t="s">
        <v>228</v>
      </c>
      <c r="D655" s="107">
        <f>SUM(D656)</f>
        <v>7604</v>
      </c>
      <c r="E655" s="167">
        <f>SUM(E656)</f>
        <v>0</v>
      </c>
      <c r="F655" s="180">
        <f t="shared" si="23"/>
        <v>7604</v>
      </c>
      <c r="G655" s="156">
        <f t="shared" si="24"/>
        <v>0</v>
      </c>
    </row>
    <row r="656" spans="1:7" ht="25.5" x14ac:dyDescent="0.2">
      <c r="A656" s="46"/>
      <c r="B656" s="10"/>
      <c r="C656" s="85" t="s">
        <v>342</v>
      </c>
      <c r="D656" s="107">
        <v>7604</v>
      </c>
      <c r="E656" s="182">
        <v>0</v>
      </c>
      <c r="F656" s="180">
        <f t="shared" si="23"/>
        <v>7604</v>
      </c>
      <c r="G656" s="156">
        <f t="shared" si="24"/>
        <v>0</v>
      </c>
    </row>
    <row r="657" spans="1:7" s="18" customFormat="1" ht="13.5" x14ac:dyDescent="0.25">
      <c r="A657" s="44" t="s">
        <v>71</v>
      </c>
      <c r="B657" s="15" t="s">
        <v>103</v>
      </c>
      <c r="C657" s="90"/>
      <c r="D657" s="108">
        <f>SUM(D658+D662)</f>
        <v>272660</v>
      </c>
      <c r="E657" s="168">
        <f>SUM(E658+E662)</f>
        <v>67704.110000000015</v>
      </c>
      <c r="F657" s="177">
        <f t="shared" si="23"/>
        <v>204955.88999999998</v>
      </c>
      <c r="G657" s="163">
        <f t="shared" si="24"/>
        <v>0.24830965304775182</v>
      </c>
    </row>
    <row r="658" spans="1:7" s="14" customFormat="1" x14ac:dyDescent="0.2">
      <c r="A658" s="44"/>
      <c r="B658" s="15">
        <v>50</v>
      </c>
      <c r="C658" s="69" t="s">
        <v>19</v>
      </c>
      <c r="D658" s="108">
        <f>SUM(D659+D661)</f>
        <v>212690</v>
      </c>
      <c r="E658" s="168">
        <f>SUM(E659+E661)</f>
        <v>50300.710000000006</v>
      </c>
      <c r="F658" s="177">
        <f t="shared" si="23"/>
        <v>162389.28999999998</v>
      </c>
      <c r="G658" s="163">
        <f t="shared" si="24"/>
        <v>0.23649776670271289</v>
      </c>
    </row>
    <row r="659" spans="1:7" s="14" customFormat="1" x14ac:dyDescent="0.2">
      <c r="A659" s="44"/>
      <c r="B659" s="10">
        <v>500</v>
      </c>
      <c r="C659" s="68" t="s">
        <v>210</v>
      </c>
      <c r="D659" s="107">
        <f>SUM(D660)</f>
        <v>158961</v>
      </c>
      <c r="E659" s="167">
        <f>SUM(E660)</f>
        <v>37867.19</v>
      </c>
      <c r="F659" s="180">
        <f t="shared" si="23"/>
        <v>121093.81</v>
      </c>
      <c r="G659" s="156">
        <f t="shared" si="24"/>
        <v>0.23821685822308619</v>
      </c>
    </row>
    <row r="660" spans="1:7" s="14" customFormat="1" x14ac:dyDescent="0.2">
      <c r="A660" s="44"/>
      <c r="B660" s="10">
        <v>5002</v>
      </c>
      <c r="C660" s="68" t="s">
        <v>218</v>
      </c>
      <c r="D660" s="107">
        <v>158961</v>
      </c>
      <c r="E660" s="182">
        <v>37867.19</v>
      </c>
      <c r="F660" s="180">
        <f t="shared" si="23"/>
        <v>121093.81</v>
      </c>
      <c r="G660" s="156">
        <f t="shared" si="24"/>
        <v>0.23821685822308619</v>
      </c>
    </row>
    <row r="661" spans="1:7" s="14" customFormat="1" x14ac:dyDescent="0.2">
      <c r="A661" s="44"/>
      <c r="B661" s="10">
        <v>506</v>
      </c>
      <c r="C661" s="68" t="s">
        <v>211</v>
      </c>
      <c r="D661" s="107">
        <v>53729</v>
      </c>
      <c r="E661" s="182">
        <v>12433.52</v>
      </c>
      <c r="F661" s="180">
        <f t="shared" si="23"/>
        <v>41295.479999999996</v>
      </c>
      <c r="G661" s="156">
        <f t="shared" si="24"/>
        <v>0.2314117143442089</v>
      </c>
    </row>
    <row r="662" spans="1:7" s="14" customFormat="1" x14ac:dyDescent="0.2">
      <c r="A662" s="44"/>
      <c r="B662" s="15">
        <v>55</v>
      </c>
      <c r="C662" s="69" t="s">
        <v>20</v>
      </c>
      <c r="D662" s="108">
        <f>SUM(D663:D674)</f>
        <v>59970</v>
      </c>
      <c r="E662" s="168">
        <f>SUM(E663:E674)</f>
        <v>17403.400000000001</v>
      </c>
      <c r="F662" s="177">
        <f t="shared" si="23"/>
        <v>42566.6</v>
      </c>
      <c r="G662" s="163">
        <f t="shared" si="24"/>
        <v>0.29020176755044191</v>
      </c>
    </row>
    <row r="663" spans="1:7" s="14" customFormat="1" x14ac:dyDescent="0.2">
      <c r="A663" s="44"/>
      <c r="B663" s="10">
        <v>5500</v>
      </c>
      <c r="C663" s="68" t="s">
        <v>21</v>
      </c>
      <c r="D663" s="107">
        <v>1500</v>
      </c>
      <c r="E663" s="182">
        <v>497.63</v>
      </c>
      <c r="F663" s="180">
        <f t="shared" si="23"/>
        <v>1002.37</v>
      </c>
      <c r="G663" s="156">
        <f t="shared" si="24"/>
        <v>0.33175333333333334</v>
      </c>
    </row>
    <row r="664" spans="1:7" s="14" customFormat="1" x14ac:dyDescent="0.2">
      <c r="A664" s="44"/>
      <c r="B664" s="10">
        <v>5504</v>
      </c>
      <c r="C664" s="68" t="s">
        <v>23</v>
      </c>
      <c r="D664" s="107">
        <v>600</v>
      </c>
      <c r="E664" s="182">
        <v>90.25</v>
      </c>
      <c r="F664" s="180">
        <f t="shared" si="23"/>
        <v>509.75</v>
      </c>
      <c r="G664" s="156">
        <f t="shared" si="24"/>
        <v>0.15041666666666667</v>
      </c>
    </row>
    <row r="665" spans="1:7" s="14" customFormat="1" x14ac:dyDescent="0.2">
      <c r="A665" s="44"/>
      <c r="B665" s="10">
        <v>5511</v>
      </c>
      <c r="C665" s="68" t="s">
        <v>212</v>
      </c>
      <c r="D665" s="107">
        <v>26872</v>
      </c>
      <c r="E665" s="182">
        <v>9332.5300000000007</v>
      </c>
      <c r="F665" s="180">
        <f t="shared" si="23"/>
        <v>17539.47</v>
      </c>
      <c r="G665" s="156">
        <f t="shared" si="24"/>
        <v>0.34729569812444183</v>
      </c>
    </row>
    <row r="666" spans="1:7" s="14" customFormat="1" x14ac:dyDescent="0.2">
      <c r="A666" s="44"/>
      <c r="B666" s="10">
        <v>5513</v>
      </c>
      <c r="C666" s="68" t="s">
        <v>24</v>
      </c>
      <c r="D666" s="107">
        <v>650</v>
      </c>
      <c r="E666" s="182">
        <v>134.4</v>
      </c>
      <c r="F666" s="180">
        <f t="shared" si="23"/>
        <v>515.6</v>
      </c>
      <c r="G666" s="156">
        <f t="shared" si="24"/>
        <v>0.20676923076923079</v>
      </c>
    </row>
    <row r="667" spans="1:7" s="14" customFormat="1" x14ac:dyDescent="0.2">
      <c r="A667" s="44"/>
      <c r="B667" s="10">
        <v>5514</v>
      </c>
      <c r="C667" s="68" t="s">
        <v>213</v>
      </c>
      <c r="D667" s="107">
        <v>1743</v>
      </c>
      <c r="E667" s="182">
        <v>580.69000000000005</v>
      </c>
      <c r="F667" s="180">
        <f t="shared" si="23"/>
        <v>1162.31</v>
      </c>
      <c r="G667" s="156">
        <f t="shared" si="24"/>
        <v>0.33315547905909354</v>
      </c>
    </row>
    <row r="668" spans="1:7" s="14" customFormat="1" x14ac:dyDescent="0.2">
      <c r="A668" s="44"/>
      <c r="B668" s="10">
        <v>5515</v>
      </c>
      <c r="C668" s="68" t="s">
        <v>25</v>
      </c>
      <c r="D668" s="107">
        <v>1021</v>
      </c>
      <c r="E668" s="182">
        <v>252.06</v>
      </c>
      <c r="F668" s="180">
        <f t="shared" si="23"/>
        <v>768.94</v>
      </c>
      <c r="G668" s="156">
        <f t="shared" si="24"/>
        <v>0.24687561214495593</v>
      </c>
    </row>
    <row r="669" spans="1:7" s="14" customFormat="1" x14ac:dyDescent="0.2">
      <c r="A669" s="44"/>
      <c r="B669" s="10">
        <v>5521</v>
      </c>
      <c r="C669" s="68" t="s">
        <v>115</v>
      </c>
      <c r="D669" s="107">
        <v>14400</v>
      </c>
      <c r="E669" s="182">
        <v>4278.84</v>
      </c>
      <c r="F669" s="180">
        <f t="shared" si="23"/>
        <v>10121.16</v>
      </c>
      <c r="G669" s="156">
        <f t="shared" si="24"/>
        <v>0.29714166666666669</v>
      </c>
    </row>
    <row r="670" spans="1:7" s="14" customFormat="1" x14ac:dyDescent="0.2">
      <c r="A670" s="44"/>
      <c r="B670" s="10">
        <v>5522</v>
      </c>
      <c r="C670" s="68" t="s">
        <v>86</v>
      </c>
      <c r="D670" s="107">
        <v>120</v>
      </c>
      <c r="E670" s="182">
        <v>0</v>
      </c>
      <c r="F670" s="180">
        <f t="shared" si="23"/>
        <v>120</v>
      </c>
      <c r="G670" s="156">
        <f t="shared" si="24"/>
        <v>0</v>
      </c>
    </row>
    <row r="671" spans="1:7" s="14" customFormat="1" x14ac:dyDescent="0.2">
      <c r="A671" s="44"/>
      <c r="B671" s="10">
        <v>5524</v>
      </c>
      <c r="C671" s="68" t="s">
        <v>27</v>
      </c>
      <c r="D671" s="107">
        <v>11844</v>
      </c>
      <c r="E671" s="182">
        <v>1971.6</v>
      </c>
      <c r="F671" s="180">
        <f t="shared" si="23"/>
        <v>9872.4</v>
      </c>
      <c r="G671" s="156">
        <f t="shared" si="24"/>
        <v>0.16646403242147922</v>
      </c>
    </row>
    <row r="672" spans="1:7" s="14" customFormat="1" x14ac:dyDescent="0.2">
      <c r="A672" s="44"/>
      <c r="B672" s="10">
        <v>5525</v>
      </c>
      <c r="C672" s="68" t="s">
        <v>41</v>
      </c>
      <c r="D672" s="107">
        <v>500</v>
      </c>
      <c r="E672" s="182">
        <v>265.39999999999998</v>
      </c>
      <c r="F672" s="180">
        <f t="shared" si="23"/>
        <v>234.60000000000002</v>
      </c>
      <c r="G672" s="156">
        <f t="shared" si="24"/>
        <v>0.53079999999999994</v>
      </c>
    </row>
    <row r="673" spans="1:7" s="14" customFormat="1" x14ac:dyDescent="0.2">
      <c r="A673" s="44"/>
      <c r="B673" s="10">
        <v>5532</v>
      </c>
      <c r="C673" s="68" t="s">
        <v>84</v>
      </c>
      <c r="D673" s="107">
        <v>120</v>
      </c>
      <c r="E673" s="182">
        <v>0</v>
      </c>
      <c r="F673" s="180">
        <f t="shared" si="23"/>
        <v>120</v>
      </c>
      <c r="G673" s="156">
        <f t="shared" si="24"/>
        <v>0</v>
      </c>
    </row>
    <row r="674" spans="1:7" x14ac:dyDescent="0.2">
      <c r="A674" s="46"/>
      <c r="B674" s="10">
        <v>5540</v>
      </c>
      <c r="C674" s="68" t="s">
        <v>227</v>
      </c>
      <c r="D674" s="107">
        <v>600</v>
      </c>
      <c r="E674" s="182">
        <v>0</v>
      </c>
      <c r="F674" s="180">
        <f t="shared" si="23"/>
        <v>600</v>
      </c>
      <c r="G674" s="156">
        <f t="shared" si="24"/>
        <v>0</v>
      </c>
    </row>
    <row r="675" spans="1:7" x14ac:dyDescent="0.2">
      <c r="A675" s="44" t="s">
        <v>71</v>
      </c>
      <c r="B675" s="15" t="s">
        <v>389</v>
      </c>
      <c r="C675" s="90"/>
      <c r="D675" s="108">
        <f t="shared" ref="D675:E677" si="25">SUM(D676)</f>
        <v>10000</v>
      </c>
      <c r="E675" s="168">
        <f t="shared" si="25"/>
        <v>0</v>
      </c>
      <c r="F675" s="177">
        <f t="shared" ref="F675:F740" si="26">D675-E675</f>
        <v>10000</v>
      </c>
      <c r="G675" s="163">
        <f t="shared" ref="G675:G740" si="27">E675/D675</f>
        <v>0</v>
      </c>
    </row>
    <row r="676" spans="1:7" x14ac:dyDescent="0.2">
      <c r="A676" s="46"/>
      <c r="B676" s="15">
        <v>55</v>
      </c>
      <c r="C676" s="69" t="s">
        <v>20</v>
      </c>
      <c r="D676" s="108">
        <f t="shared" si="25"/>
        <v>10000</v>
      </c>
      <c r="E676" s="168">
        <f t="shared" si="25"/>
        <v>0</v>
      </c>
      <c r="F676" s="177">
        <f t="shared" si="26"/>
        <v>10000</v>
      </c>
      <c r="G676" s="163">
        <f t="shared" si="27"/>
        <v>0</v>
      </c>
    </row>
    <row r="677" spans="1:7" x14ac:dyDescent="0.2">
      <c r="A677" s="46"/>
      <c r="B677" s="10">
        <v>5515</v>
      </c>
      <c r="C677" s="68" t="s">
        <v>25</v>
      </c>
      <c r="D677" s="107">
        <f t="shared" si="25"/>
        <v>10000</v>
      </c>
      <c r="E677" s="167">
        <f t="shared" si="25"/>
        <v>0</v>
      </c>
      <c r="F677" s="180">
        <f t="shared" si="26"/>
        <v>10000</v>
      </c>
      <c r="G677" s="156">
        <f t="shared" si="27"/>
        <v>0</v>
      </c>
    </row>
    <row r="678" spans="1:7" x14ac:dyDescent="0.2">
      <c r="A678" s="46"/>
      <c r="B678" s="10"/>
      <c r="C678" s="68" t="s">
        <v>390</v>
      </c>
      <c r="D678" s="107">
        <v>10000</v>
      </c>
      <c r="E678" s="182">
        <v>0</v>
      </c>
      <c r="F678" s="180">
        <f t="shared" si="26"/>
        <v>10000</v>
      </c>
      <c r="G678" s="156">
        <f t="shared" si="27"/>
        <v>0</v>
      </c>
    </row>
    <row r="679" spans="1:7" s="18" customFormat="1" ht="13.5" x14ac:dyDescent="0.25">
      <c r="A679" s="44" t="s">
        <v>71</v>
      </c>
      <c r="B679" s="15" t="s">
        <v>104</v>
      </c>
      <c r="C679" s="90"/>
      <c r="D679" s="108">
        <f>SUM(D680+D685+D699)</f>
        <v>158884</v>
      </c>
      <c r="E679" s="168">
        <f>SUM(E680+E685+E699)</f>
        <v>38524.899999999994</v>
      </c>
      <c r="F679" s="177">
        <f t="shared" si="26"/>
        <v>120359.1</v>
      </c>
      <c r="G679" s="163">
        <f t="shared" si="27"/>
        <v>0.24247186626721379</v>
      </c>
    </row>
    <row r="680" spans="1:7" s="14" customFormat="1" x14ac:dyDescent="0.2">
      <c r="A680" s="44"/>
      <c r="B680" s="15">
        <v>50</v>
      </c>
      <c r="C680" s="69" t="s">
        <v>19</v>
      </c>
      <c r="D680" s="108">
        <f>SUM(D681+D684)</f>
        <v>107514</v>
      </c>
      <c r="E680" s="168">
        <f>SUM(E681+E684)</f>
        <v>23483.439999999995</v>
      </c>
      <c r="F680" s="177">
        <f t="shared" si="26"/>
        <v>84030.56</v>
      </c>
      <c r="G680" s="163">
        <f t="shared" si="27"/>
        <v>0.21842215897464512</v>
      </c>
    </row>
    <row r="681" spans="1:7" s="14" customFormat="1" x14ac:dyDescent="0.2">
      <c r="A681" s="44"/>
      <c r="B681" s="10">
        <v>500</v>
      </c>
      <c r="C681" s="68" t="s">
        <v>210</v>
      </c>
      <c r="D681" s="107">
        <f>SUM(D682:D683)</f>
        <v>80354</v>
      </c>
      <c r="E681" s="167">
        <f>SUM(E682:E683)</f>
        <v>17671.769999999997</v>
      </c>
      <c r="F681" s="180">
        <f t="shared" si="26"/>
        <v>62682.23</v>
      </c>
      <c r="G681" s="156">
        <f t="shared" si="27"/>
        <v>0.21992396147049303</v>
      </c>
    </row>
    <row r="682" spans="1:7" s="14" customFormat="1" x14ac:dyDescent="0.2">
      <c r="A682" s="44"/>
      <c r="B682" s="10">
        <v>5002</v>
      </c>
      <c r="C682" s="68" t="s">
        <v>218</v>
      </c>
      <c r="D682" s="107">
        <v>80354</v>
      </c>
      <c r="E682" s="182">
        <v>17255.169999999998</v>
      </c>
      <c r="F682" s="180">
        <f t="shared" si="26"/>
        <v>63098.83</v>
      </c>
      <c r="G682" s="156">
        <f t="shared" si="27"/>
        <v>0.2147394031411006</v>
      </c>
    </row>
    <row r="683" spans="1:7" s="14" customFormat="1" x14ac:dyDescent="0.2">
      <c r="A683" s="44"/>
      <c r="B683" s="10">
        <v>5005</v>
      </c>
      <c r="C683" s="68" t="s">
        <v>241</v>
      </c>
      <c r="D683" s="107">
        <v>0</v>
      </c>
      <c r="E683" s="182">
        <v>416.6</v>
      </c>
      <c r="F683" s="180">
        <f t="shared" si="26"/>
        <v>-416.6</v>
      </c>
      <c r="G683" s="156"/>
    </row>
    <row r="684" spans="1:7" s="14" customFormat="1" x14ac:dyDescent="0.2">
      <c r="A684" s="44"/>
      <c r="B684" s="10">
        <v>506</v>
      </c>
      <c r="C684" s="68" t="s">
        <v>211</v>
      </c>
      <c r="D684" s="107">
        <v>27160</v>
      </c>
      <c r="E684" s="182">
        <v>5811.67</v>
      </c>
      <c r="F684" s="180">
        <f t="shared" si="26"/>
        <v>21348.33</v>
      </c>
      <c r="G684" s="156">
        <f t="shared" si="27"/>
        <v>0.21397901325478647</v>
      </c>
    </row>
    <row r="685" spans="1:7" s="14" customFormat="1" x14ac:dyDescent="0.2">
      <c r="A685" s="44"/>
      <c r="B685" s="15">
        <v>55</v>
      </c>
      <c r="C685" s="69" t="s">
        <v>20</v>
      </c>
      <c r="D685" s="108">
        <f>SUM(D686:D698)</f>
        <v>44611</v>
      </c>
      <c r="E685" s="168">
        <f>SUM(E686:E698)</f>
        <v>15041.459999999997</v>
      </c>
      <c r="F685" s="177">
        <f t="shared" si="26"/>
        <v>29569.54</v>
      </c>
      <c r="G685" s="163">
        <f t="shared" si="27"/>
        <v>0.33716930801820172</v>
      </c>
    </row>
    <row r="686" spans="1:7" s="14" customFormat="1" x14ac:dyDescent="0.2">
      <c r="A686" s="44"/>
      <c r="B686" s="10">
        <v>5500</v>
      </c>
      <c r="C686" s="68" t="s">
        <v>21</v>
      </c>
      <c r="D686" s="107">
        <v>1680</v>
      </c>
      <c r="E686" s="182">
        <v>691.81</v>
      </c>
      <c r="F686" s="180">
        <f t="shared" si="26"/>
        <v>988.19</v>
      </c>
      <c r="G686" s="156">
        <f t="shared" si="27"/>
        <v>0.41179166666666661</v>
      </c>
    </row>
    <row r="687" spans="1:7" s="14" customFormat="1" x14ac:dyDescent="0.2">
      <c r="A687" s="44"/>
      <c r="B687" s="10">
        <v>5504</v>
      </c>
      <c r="C687" s="68" t="s">
        <v>23</v>
      </c>
      <c r="D687" s="107">
        <v>500</v>
      </c>
      <c r="E687" s="182">
        <v>177.25</v>
      </c>
      <c r="F687" s="180">
        <f t="shared" si="26"/>
        <v>322.75</v>
      </c>
      <c r="G687" s="156">
        <f t="shared" si="27"/>
        <v>0.35449999999999998</v>
      </c>
    </row>
    <row r="688" spans="1:7" s="14" customFormat="1" x14ac:dyDescent="0.2">
      <c r="A688" s="44"/>
      <c r="B688" s="10">
        <v>5511</v>
      </c>
      <c r="C688" s="68" t="s">
        <v>212</v>
      </c>
      <c r="D688" s="107">
        <v>30982</v>
      </c>
      <c r="E688" s="182">
        <v>10491.8</v>
      </c>
      <c r="F688" s="180">
        <f t="shared" si="26"/>
        <v>20490.2</v>
      </c>
      <c r="G688" s="156">
        <f t="shared" si="27"/>
        <v>0.33864179200826283</v>
      </c>
    </row>
    <row r="689" spans="1:7" s="14" customFormat="1" x14ac:dyDescent="0.2">
      <c r="A689" s="44"/>
      <c r="B689" s="10">
        <v>5513</v>
      </c>
      <c r="C689" s="68" t="s">
        <v>24</v>
      </c>
      <c r="D689" s="107">
        <v>0</v>
      </c>
      <c r="E689" s="182">
        <v>57.6</v>
      </c>
      <c r="F689" s="180">
        <f t="shared" si="26"/>
        <v>-57.6</v>
      </c>
      <c r="G689" s="156"/>
    </row>
    <row r="690" spans="1:7" s="14" customFormat="1" x14ac:dyDescent="0.2">
      <c r="A690" s="44"/>
      <c r="B690" s="10">
        <v>5514</v>
      </c>
      <c r="C690" s="68" t="s">
        <v>213</v>
      </c>
      <c r="D690" s="107">
        <v>870</v>
      </c>
      <c r="E690" s="182">
        <v>144.29</v>
      </c>
      <c r="F690" s="180">
        <f t="shared" si="26"/>
        <v>725.71</v>
      </c>
      <c r="G690" s="156">
        <f t="shared" si="27"/>
        <v>0.16585057471264367</v>
      </c>
    </row>
    <row r="691" spans="1:7" s="14" customFormat="1" x14ac:dyDescent="0.2">
      <c r="A691" s="44"/>
      <c r="B691" s="10">
        <v>5515</v>
      </c>
      <c r="C691" s="68" t="s">
        <v>25</v>
      </c>
      <c r="D691" s="107">
        <v>1338</v>
      </c>
      <c r="E691" s="182">
        <v>1310.8</v>
      </c>
      <c r="F691" s="180">
        <f t="shared" si="26"/>
        <v>27.200000000000045</v>
      </c>
      <c r="G691" s="156">
        <f t="shared" si="27"/>
        <v>0.9796711509715994</v>
      </c>
    </row>
    <row r="692" spans="1:7" s="14" customFormat="1" x14ac:dyDescent="0.2">
      <c r="A692" s="44"/>
      <c r="B692" s="10">
        <v>5521</v>
      </c>
      <c r="C692" s="68" t="s">
        <v>115</v>
      </c>
      <c r="D692" s="107">
        <v>4650</v>
      </c>
      <c r="E692" s="182">
        <v>1514.16</v>
      </c>
      <c r="F692" s="180">
        <f t="shared" si="26"/>
        <v>3135.84</v>
      </c>
      <c r="G692" s="156">
        <f t="shared" si="27"/>
        <v>0.32562580645161293</v>
      </c>
    </row>
    <row r="693" spans="1:7" s="14" customFormat="1" x14ac:dyDescent="0.2">
      <c r="A693" s="44"/>
      <c r="B693" s="10">
        <v>5522</v>
      </c>
      <c r="C693" s="68" t="s">
        <v>86</v>
      </c>
      <c r="D693" s="107">
        <v>60</v>
      </c>
      <c r="E693" s="182">
        <v>0</v>
      </c>
      <c r="F693" s="180">
        <f t="shared" si="26"/>
        <v>60</v>
      </c>
      <c r="G693" s="156">
        <f t="shared" si="27"/>
        <v>0</v>
      </c>
    </row>
    <row r="694" spans="1:7" s="14" customFormat="1" x14ac:dyDescent="0.2">
      <c r="A694" s="44"/>
      <c r="B694" s="10">
        <v>5524</v>
      </c>
      <c r="C694" s="68" t="s">
        <v>27</v>
      </c>
      <c r="D694" s="107">
        <v>3701</v>
      </c>
      <c r="E694" s="182">
        <v>420.57</v>
      </c>
      <c r="F694" s="180">
        <f t="shared" si="26"/>
        <v>3280.43</v>
      </c>
      <c r="G694" s="156">
        <f t="shared" si="27"/>
        <v>0.11363685490407997</v>
      </c>
    </row>
    <row r="695" spans="1:7" s="14" customFormat="1" x14ac:dyDescent="0.2">
      <c r="A695" s="44"/>
      <c r="B695" s="10">
        <v>5525</v>
      </c>
      <c r="C695" s="68" t="s">
        <v>41</v>
      </c>
      <c r="D695" s="107">
        <v>300</v>
      </c>
      <c r="E695" s="182">
        <v>8.3800000000000008</v>
      </c>
      <c r="F695" s="180">
        <f t="shared" si="26"/>
        <v>291.62</v>
      </c>
      <c r="G695" s="156">
        <f t="shared" si="27"/>
        <v>2.7933333333333334E-2</v>
      </c>
    </row>
    <row r="696" spans="1:7" s="14" customFormat="1" x14ac:dyDescent="0.2">
      <c r="A696" s="44"/>
      <c r="B696" s="10">
        <v>5532</v>
      </c>
      <c r="C696" s="68" t="s">
        <v>84</v>
      </c>
      <c r="D696" s="107">
        <v>80</v>
      </c>
      <c r="E696" s="182">
        <v>0</v>
      </c>
      <c r="F696" s="180">
        <f t="shared" si="26"/>
        <v>80</v>
      </c>
      <c r="G696" s="156">
        <f t="shared" si="27"/>
        <v>0</v>
      </c>
    </row>
    <row r="697" spans="1:7" s="14" customFormat="1" x14ac:dyDescent="0.2">
      <c r="A697" s="44"/>
      <c r="B697" s="10">
        <v>5539</v>
      </c>
      <c r="C697" s="68" t="s">
        <v>230</v>
      </c>
      <c r="D697" s="107">
        <v>50</v>
      </c>
      <c r="E697" s="182">
        <v>0</v>
      </c>
      <c r="F697" s="180">
        <f t="shared" si="26"/>
        <v>50</v>
      </c>
      <c r="G697" s="156">
        <f t="shared" si="27"/>
        <v>0</v>
      </c>
    </row>
    <row r="698" spans="1:7" s="14" customFormat="1" x14ac:dyDescent="0.2">
      <c r="A698" s="44"/>
      <c r="B698" s="10">
        <v>5540</v>
      </c>
      <c r="C698" s="68" t="s">
        <v>227</v>
      </c>
      <c r="D698" s="107">
        <v>400</v>
      </c>
      <c r="E698" s="182">
        <v>224.8</v>
      </c>
      <c r="F698" s="180">
        <f t="shared" si="26"/>
        <v>175.2</v>
      </c>
      <c r="G698" s="156">
        <f t="shared" si="27"/>
        <v>0.56200000000000006</v>
      </c>
    </row>
    <row r="699" spans="1:7" s="14" customFormat="1" x14ac:dyDescent="0.2">
      <c r="A699" s="44"/>
      <c r="B699" s="15">
        <v>15</v>
      </c>
      <c r="C699" s="69" t="s">
        <v>243</v>
      </c>
      <c r="D699" s="108">
        <f>SUM(D700)</f>
        <v>6759</v>
      </c>
      <c r="E699" s="168">
        <f>SUM(E700)</f>
        <v>0</v>
      </c>
      <c r="F699" s="177">
        <f t="shared" si="26"/>
        <v>6759</v>
      </c>
      <c r="G699" s="163">
        <f t="shared" si="27"/>
        <v>0</v>
      </c>
    </row>
    <row r="700" spans="1:7" s="14" customFormat="1" x14ac:dyDescent="0.2">
      <c r="A700" s="44"/>
      <c r="B700" s="10">
        <v>1551</v>
      </c>
      <c r="C700" s="68" t="s">
        <v>228</v>
      </c>
      <c r="D700" s="107">
        <f>SUM(D701)</f>
        <v>6759</v>
      </c>
      <c r="E700" s="167">
        <f>SUM(E701)</f>
        <v>0</v>
      </c>
      <c r="F700" s="180">
        <f t="shared" si="26"/>
        <v>6759</v>
      </c>
      <c r="G700" s="156">
        <f t="shared" si="27"/>
        <v>0</v>
      </c>
    </row>
    <row r="701" spans="1:7" s="14" customFormat="1" ht="25.5" x14ac:dyDescent="0.2">
      <c r="A701" s="44"/>
      <c r="B701" s="10"/>
      <c r="C701" s="85" t="s">
        <v>343</v>
      </c>
      <c r="D701" s="107">
        <v>6759</v>
      </c>
      <c r="E701" s="182">
        <v>0</v>
      </c>
      <c r="F701" s="180">
        <f t="shared" si="26"/>
        <v>6759</v>
      </c>
      <c r="G701" s="156">
        <f t="shared" si="27"/>
        <v>0</v>
      </c>
    </row>
    <row r="702" spans="1:7" s="18" customFormat="1" ht="13.5" x14ac:dyDescent="0.25">
      <c r="A702" s="44" t="s">
        <v>71</v>
      </c>
      <c r="B702" s="15" t="s">
        <v>187</v>
      </c>
      <c r="C702" s="90"/>
      <c r="D702" s="108">
        <f>SUM(D703+D708+D721)</f>
        <v>264844</v>
      </c>
      <c r="E702" s="168">
        <f>SUM(E703+E708+E721)</f>
        <v>54906.389999999985</v>
      </c>
      <c r="F702" s="177">
        <f t="shared" si="26"/>
        <v>209937.61000000002</v>
      </c>
      <c r="G702" s="163">
        <f t="shared" si="27"/>
        <v>0.2073159671353702</v>
      </c>
    </row>
    <row r="703" spans="1:7" s="14" customFormat="1" x14ac:dyDescent="0.2">
      <c r="A703" s="44"/>
      <c r="B703" s="15">
        <v>50</v>
      </c>
      <c r="C703" s="69" t="s">
        <v>19</v>
      </c>
      <c r="D703" s="108">
        <f>SUM(D704+D706+D707)</f>
        <v>143665</v>
      </c>
      <c r="E703" s="168">
        <f>SUM(E704+E706+E707)</f>
        <v>33232.969999999994</v>
      </c>
      <c r="F703" s="177">
        <f t="shared" si="26"/>
        <v>110432.03</v>
      </c>
      <c r="G703" s="163">
        <f t="shared" si="27"/>
        <v>0.23132266035568855</v>
      </c>
    </row>
    <row r="704" spans="1:7" s="14" customFormat="1" x14ac:dyDescent="0.2">
      <c r="A704" s="44"/>
      <c r="B704" s="10">
        <v>500</v>
      </c>
      <c r="C704" s="68" t="s">
        <v>210</v>
      </c>
      <c r="D704" s="107">
        <f>SUM(D705)</f>
        <v>107032</v>
      </c>
      <c r="E704" s="167">
        <f>SUM(E705)</f>
        <v>24949.26</v>
      </c>
      <c r="F704" s="180">
        <f t="shared" si="26"/>
        <v>82082.740000000005</v>
      </c>
      <c r="G704" s="156">
        <f t="shared" si="27"/>
        <v>0.23310094177442259</v>
      </c>
    </row>
    <row r="705" spans="1:7" s="14" customFormat="1" x14ac:dyDescent="0.2">
      <c r="A705" s="44"/>
      <c r="B705" s="10">
        <v>5002</v>
      </c>
      <c r="C705" s="68" t="s">
        <v>218</v>
      </c>
      <c r="D705" s="107">
        <v>107032</v>
      </c>
      <c r="E705" s="182">
        <v>24949.26</v>
      </c>
      <c r="F705" s="180">
        <f t="shared" si="26"/>
        <v>82082.740000000005</v>
      </c>
      <c r="G705" s="156">
        <f t="shared" si="27"/>
        <v>0.23310094177442259</v>
      </c>
    </row>
    <row r="706" spans="1:7" s="14" customFormat="1" x14ac:dyDescent="0.2">
      <c r="A706" s="44"/>
      <c r="B706" s="10">
        <v>505</v>
      </c>
      <c r="C706" s="68" t="s">
        <v>85</v>
      </c>
      <c r="D706" s="107">
        <v>274</v>
      </c>
      <c r="E706" s="182">
        <v>164.6</v>
      </c>
      <c r="F706" s="180">
        <f t="shared" si="26"/>
        <v>109.4</v>
      </c>
      <c r="G706" s="156">
        <f t="shared" si="27"/>
        <v>0.60072992700729921</v>
      </c>
    </row>
    <row r="707" spans="1:7" s="14" customFormat="1" x14ac:dyDescent="0.2">
      <c r="A707" s="44"/>
      <c r="B707" s="10">
        <v>506</v>
      </c>
      <c r="C707" s="68" t="s">
        <v>211</v>
      </c>
      <c r="D707" s="107">
        <v>36359</v>
      </c>
      <c r="E707" s="182">
        <v>8119.11</v>
      </c>
      <c r="F707" s="180">
        <f t="shared" si="26"/>
        <v>28239.89</v>
      </c>
      <c r="G707" s="156">
        <f t="shared" si="27"/>
        <v>0.22330399625952307</v>
      </c>
    </row>
    <row r="708" spans="1:7" s="14" customFormat="1" x14ac:dyDescent="0.2">
      <c r="A708" s="44"/>
      <c r="B708" s="15">
        <v>55</v>
      </c>
      <c r="C708" s="69" t="s">
        <v>20</v>
      </c>
      <c r="D708" s="108">
        <f>SUM(D709:D720)</f>
        <v>57100</v>
      </c>
      <c r="E708" s="168">
        <f>SUM(E709:E720)</f>
        <v>21123.419999999995</v>
      </c>
      <c r="F708" s="177">
        <f t="shared" si="26"/>
        <v>35976.58</v>
      </c>
      <c r="G708" s="163">
        <f t="shared" si="27"/>
        <v>0.36993730297723282</v>
      </c>
    </row>
    <row r="709" spans="1:7" s="14" customFormat="1" x14ac:dyDescent="0.2">
      <c r="A709" s="44"/>
      <c r="B709" s="10">
        <v>5500</v>
      </c>
      <c r="C709" s="68" t="s">
        <v>21</v>
      </c>
      <c r="D709" s="107">
        <v>737</v>
      </c>
      <c r="E709" s="182">
        <v>67.38</v>
      </c>
      <c r="F709" s="180">
        <f t="shared" si="26"/>
        <v>669.62</v>
      </c>
      <c r="G709" s="156">
        <f t="shared" si="27"/>
        <v>9.1424694708276785E-2</v>
      </c>
    </row>
    <row r="710" spans="1:7" s="14" customFormat="1" x14ac:dyDescent="0.2">
      <c r="A710" s="44"/>
      <c r="B710" s="10">
        <v>5504</v>
      </c>
      <c r="C710" s="68" t="s">
        <v>23</v>
      </c>
      <c r="D710" s="107">
        <v>2260</v>
      </c>
      <c r="E710" s="182">
        <v>865.99</v>
      </c>
      <c r="F710" s="180">
        <f t="shared" si="26"/>
        <v>1394.01</v>
      </c>
      <c r="G710" s="156">
        <f t="shared" si="27"/>
        <v>0.38318141592920352</v>
      </c>
    </row>
    <row r="711" spans="1:7" s="14" customFormat="1" x14ac:dyDescent="0.2">
      <c r="A711" s="44"/>
      <c r="B711" s="10">
        <v>5511</v>
      </c>
      <c r="C711" s="68" t="s">
        <v>212</v>
      </c>
      <c r="D711" s="107">
        <v>37317</v>
      </c>
      <c r="E711" s="182">
        <v>17075</v>
      </c>
      <c r="F711" s="180">
        <f t="shared" si="26"/>
        <v>20242</v>
      </c>
      <c r="G711" s="156">
        <f t="shared" si="27"/>
        <v>0.45756625666586276</v>
      </c>
    </row>
    <row r="712" spans="1:7" s="14" customFormat="1" x14ac:dyDescent="0.2">
      <c r="A712" s="44"/>
      <c r="B712" s="10">
        <v>5513</v>
      </c>
      <c r="C712" s="68" t="s">
        <v>24</v>
      </c>
      <c r="D712" s="107">
        <v>2000</v>
      </c>
      <c r="E712" s="182">
        <v>495.1</v>
      </c>
      <c r="F712" s="180">
        <f t="shared" si="26"/>
        <v>1504.9</v>
      </c>
      <c r="G712" s="156">
        <f t="shared" si="27"/>
        <v>0.24755000000000002</v>
      </c>
    </row>
    <row r="713" spans="1:7" s="14" customFormat="1" x14ac:dyDescent="0.2">
      <c r="A713" s="44"/>
      <c r="B713" s="10">
        <v>5514</v>
      </c>
      <c r="C713" s="68" t="s">
        <v>213</v>
      </c>
      <c r="D713" s="107">
        <v>510</v>
      </c>
      <c r="E713" s="182">
        <v>57.03</v>
      </c>
      <c r="F713" s="180">
        <f t="shared" si="26"/>
        <v>452.97</v>
      </c>
      <c r="G713" s="156">
        <f t="shared" si="27"/>
        <v>0.11182352941176471</v>
      </c>
    </row>
    <row r="714" spans="1:7" s="14" customFormat="1" x14ac:dyDescent="0.2">
      <c r="A714" s="44"/>
      <c r="B714" s="10">
        <v>5515</v>
      </c>
      <c r="C714" s="68" t="s">
        <v>25</v>
      </c>
      <c r="D714" s="107">
        <v>850</v>
      </c>
      <c r="E714" s="182">
        <v>85.65</v>
      </c>
      <c r="F714" s="180">
        <f t="shared" si="26"/>
        <v>764.35</v>
      </c>
      <c r="G714" s="156">
        <f t="shared" si="27"/>
        <v>0.10076470588235295</v>
      </c>
    </row>
    <row r="715" spans="1:7" s="14" customFormat="1" x14ac:dyDescent="0.2">
      <c r="A715" s="44"/>
      <c r="B715" s="10">
        <v>5521</v>
      </c>
      <c r="C715" s="68" t="s">
        <v>115</v>
      </c>
      <c r="D715" s="107">
        <v>7500</v>
      </c>
      <c r="E715" s="182">
        <v>1517.03</v>
      </c>
      <c r="F715" s="180">
        <f t="shared" si="26"/>
        <v>5982.97</v>
      </c>
      <c r="G715" s="156">
        <f t="shared" si="27"/>
        <v>0.20227066666666665</v>
      </c>
    </row>
    <row r="716" spans="1:7" s="14" customFormat="1" x14ac:dyDescent="0.2">
      <c r="A716" s="44"/>
      <c r="B716" s="10">
        <v>5522</v>
      </c>
      <c r="C716" s="68" t="s">
        <v>86</v>
      </c>
      <c r="D716" s="107">
        <v>60</v>
      </c>
      <c r="E716" s="182">
        <v>0</v>
      </c>
      <c r="F716" s="180">
        <f t="shared" si="26"/>
        <v>60</v>
      </c>
      <c r="G716" s="156">
        <f t="shared" si="27"/>
        <v>0</v>
      </c>
    </row>
    <row r="717" spans="1:7" s="14" customFormat="1" x14ac:dyDescent="0.2">
      <c r="A717" s="44"/>
      <c r="B717" s="10">
        <v>5524</v>
      </c>
      <c r="C717" s="68" t="s">
        <v>27</v>
      </c>
      <c r="D717" s="107">
        <v>4886</v>
      </c>
      <c r="E717" s="182">
        <v>830.64</v>
      </c>
      <c r="F717" s="180">
        <f t="shared" si="26"/>
        <v>4055.36</v>
      </c>
      <c r="G717" s="156">
        <f t="shared" si="27"/>
        <v>0.17000409332787556</v>
      </c>
    </row>
    <row r="718" spans="1:7" s="14" customFormat="1" x14ac:dyDescent="0.2">
      <c r="A718" s="44"/>
      <c r="B718" s="10">
        <v>5525</v>
      </c>
      <c r="C718" s="68" t="s">
        <v>41</v>
      </c>
      <c r="D718" s="107">
        <v>670</v>
      </c>
      <c r="E718" s="182">
        <v>0</v>
      </c>
      <c r="F718" s="180">
        <f t="shared" si="26"/>
        <v>670</v>
      </c>
      <c r="G718" s="156">
        <f t="shared" si="27"/>
        <v>0</v>
      </c>
    </row>
    <row r="719" spans="1:7" s="14" customFormat="1" x14ac:dyDescent="0.2">
      <c r="A719" s="44"/>
      <c r="B719" s="10">
        <v>5532</v>
      </c>
      <c r="C719" s="68" t="s">
        <v>84</v>
      </c>
      <c r="D719" s="107">
        <v>60</v>
      </c>
      <c r="E719" s="182">
        <v>0</v>
      </c>
      <c r="F719" s="180">
        <f t="shared" si="26"/>
        <v>60</v>
      </c>
      <c r="G719" s="156">
        <f t="shared" si="27"/>
        <v>0</v>
      </c>
    </row>
    <row r="720" spans="1:7" s="14" customFormat="1" x14ac:dyDescent="0.2">
      <c r="A720" s="44"/>
      <c r="B720" s="10">
        <v>5540</v>
      </c>
      <c r="C720" s="68" t="s">
        <v>227</v>
      </c>
      <c r="D720" s="107">
        <v>250</v>
      </c>
      <c r="E720" s="182">
        <v>129.6</v>
      </c>
      <c r="F720" s="180">
        <f t="shared" si="26"/>
        <v>120.4</v>
      </c>
      <c r="G720" s="156">
        <f t="shared" si="27"/>
        <v>0.51839999999999997</v>
      </c>
    </row>
    <row r="721" spans="1:7" s="14" customFormat="1" x14ac:dyDescent="0.2">
      <c r="A721" s="44"/>
      <c r="B721" s="15">
        <v>15</v>
      </c>
      <c r="C721" s="69" t="s">
        <v>243</v>
      </c>
      <c r="D721" s="108">
        <f>SUM(D722)</f>
        <v>64079</v>
      </c>
      <c r="E721" s="168">
        <f>SUM(E722)</f>
        <v>550</v>
      </c>
      <c r="F721" s="177">
        <f t="shared" si="26"/>
        <v>63529</v>
      </c>
      <c r="G721" s="163">
        <f t="shared" si="27"/>
        <v>8.5831551678396973E-3</v>
      </c>
    </row>
    <row r="722" spans="1:7" s="14" customFormat="1" x14ac:dyDescent="0.2">
      <c r="A722" s="44"/>
      <c r="B722" s="10">
        <v>1551</v>
      </c>
      <c r="C722" s="68" t="s">
        <v>228</v>
      </c>
      <c r="D722" s="107">
        <f>SUM(D723:D725)</f>
        <v>64079</v>
      </c>
      <c r="E722" s="167">
        <f>SUM(E723:E725)</f>
        <v>550</v>
      </c>
      <c r="F722" s="180">
        <f t="shared" si="26"/>
        <v>63529</v>
      </c>
      <c r="G722" s="156">
        <f t="shared" si="27"/>
        <v>8.5831551678396973E-3</v>
      </c>
    </row>
    <row r="723" spans="1:7" s="14" customFormat="1" ht="25.5" x14ac:dyDescent="0.2">
      <c r="A723" s="44"/>
      <c r="B723" s="10"/>
      <c r="C723" s="85" t="s">
        <v>344</v>
      </c>
      <c r="D723" s="107">
        <v>37650</v>
      </c>
      <c r="E723" s="182">
        <v>0</v>
      </c>
      <c r="F723" s="180">
        <f t="shared" si="26"/>
        <v>37650</v>
      </c>
      <c r="G723" s="156">
        <f t="shared" si="27"/>
        <v>0</v>
      </c>
    </row>
    <row r="724" spans="1:7" s="14" customFormat="1" ht="25.5" x14ac:dyDescent="0.2">
      <c r="A724" s="44"/>
      <c r="B724" s="10"/>
      <c r="C724" s="85" t="s">
        <v>345</v>
      </c>
      <c r="D724" s="107">
        <v>7429</v>
      </c>
      <c r="E724" s="182">
        <v>0</v>
      </c>
      <c r="F724" s="180">
        <f t="shared" si="26"/>
        <v>7429</v>
      </c>
      <c r="G724" s="156">
        <f t="shared" si="27"/>
        <v>0</v>
      </c>
    </row>
    <row r="725" spans="1:7" s="14" customFormat="1" ht="38.25" x14ac:dyDescent="0.2">
      <c r="A725" s="44"/>
      <c r="B725" s="10"/>
      <c r="C725" s="85" t="s">
        <v>393</v>
      </c>
      <c r="D725" s="107">
        <v>19000</v>
      </c>
      <c r="E725" s="182">
        <v>550</v>
      </c>
      <c r="F725" s="180">
        <f t="shared" si="26"/>
        <v>18450</v>
      </c>
      <c r="G725" s="156">
        <f t="shared" si="27"/>
        <v>2.8947368421052631E-2</v>
      </c>
    </row>
    <row r="726" spans="1:7" s="14" customFormat="1" x14ac:dyDescent="0.2">
      <c r="A726" s="44" t="s">
        <v>71</v>
      </c>
      <c r="B726" s="15" t="s">
        <v>276</v>
      </c>
      <c r="C726" s="90"/>
      <c r="D726" s="108">
        <f>SUM(D727+D731)</f>
        <v>70457</v>
      </c>
      <c r="E726" s="168">
        <f>SUM(E727+E731)</f>
        <v>16009.26</v>
      </c>
      <c r="F726" s="177">
        <f t="shared" si="26"/>
        <v>54447.74</v>
      </c>
      <c r="G726" s="163">
        <f t="shared" si="27"/>
        <v>0.2272202903898832</v>
      </c>
    </row>
    <row r="727" spans="1:7" s="14" customFormat="1" x14ac:dyDescent="0.2">
      <c r="A727" s="44"/>
      <c r="B727" s="15">
        <v>50</v>
      </c>
      <c r="C727" s="69" t="s">
        <v>19</v>
      </c>
      <c r="D727" s="108">
        <f>SUM(D728+D730)</f>
        <v>60988</v>
      </c>
      <c r="E727" s="168">
        <f>SUM(E728+E730)</f>
        <v>14336.82</v>
      </c>
      <c r="F727" s="177">
        <f t="shared" si="26"/>
        <v>46651.18</v>
      </c>
      <c r="G727" s="163">
        <f t="shared" si="27"/>
        <v>0.23507608054043419</v>
      </c>
    </row>
    <row r="728" spans="1:7" s="14" customFormat="1" x14ac:dyDescent="0.2">
      <c r="A728" s="44"/>
      <c r="B728" s="10">
        <v>500</v>
      </c>
      <c r="C728" s="68" t="s">
        <v>210</v>
      </c>
      <c r="D728" s="107">
        <f>SUM(D729)</f>
        <v>45581</v>
      </c>
      <c r="E728" s="167">
        <f>SUM(E729)</f>
        <v>10730.35</v>
      </c>
      <c r="F728" s="180">
        <f t="shared" si="26"/>
        <v>34850.65</v>
      </c>
      <c r="G728" s="156">
        <f t="shared" si="27"/>
        <v>0.23541278164147342</v>
      </c>
    </row>
    <row r="729" spans="1:7" s="14" customFormat="1" x14ac:dyDescent="0.2">
      <c r="A729" s="44"/>
      <c r="B729" s="10">
        <v>5002</v>
      </c>
      <c r="C729" s="68" t="s">
        <v>275</v>
      </c>
      <c r="D729" s="107">
        <v>45581</v>
      </c>
      <c r="E729" s="182">
        <v>10730.35</v>
      </c>
      <c r="F729" s="180">
        <f t="shared" si="26"/>
        <v>34850.65</v>
      </c>
      <c r="G729" s="156">
        <f t="shared" si="27"/>
        <v>0.23541278164147342</v>
      </c>
    </row>
    <row r="730" spans="1:7" s="14" customFormat="1" x14ac:dyDescent="0.2">
      <c r="A730" s="44"/>
      <c r="B730" s="10">
        <v>506</v>
      </c>
      <c r="C730" s="68" t="s">
        <v>211</v>
      </c>
      <c r="D730" s="107">
        <v>15407</v>
      </c>
      <c r="E730" s="182">
        <v>3606.47</v>
      </c>
      <c r="F730" s="180">
        <f t="shared" si="26"/>
        <v>11800.53</v>
      </c>
      <c r="G730" s="156">
        <f t="shared" si="27"/>
        <v>0.23407996365288503</v>
      </c>
    </row>
    <row r="731" spans="1:7" s="14" customFormat="1" x14ac:dyDescent="0.2">
      <c r="A731" s="44"/>
      <c r="B731" s="15">
        <v>55</v>
      </c>
      <c r="C731" s="69" t="s">
        <v>20</v>
      </c>
      <c r="D731" s="128">
        <f>SUM(D732:D733)</f>
        <v>9469</v>
      </c>
      <c r="E731" s="194">
        <f>SUM(E732:E733)</f>
        <v>1672.44</v>
      </c>
      <c r="F731" s="177">
        <f t="shared" si="26"/>
        <v>7796.5599999999995</v>
      </c>
      <c r="G731" s="163">
        <f t="shared" si="27"/>
        <v>0.17662266342802832</v>
      </c>
    </row>
    <row r="732" spans="1:7" s="14" customFormat="1" x14ac:dyDescent="0.2">
      <c r="A732" s="44"/>
      <c r="B732" s="10">
        <v>5521</v>
      </c>
      <c r="C732" s="68" t="s">
        <v>115</v>
      </c>
      <c r="D732" s="127">
        <v>5472</v>
      </c>
      <c r="E732" s="182">
        <v>1477.44</v>
      </c>
      <c r="F732" s="180">
        <f t="shared" si="26"/>
        <v>3994.56</v>
      </c>
      <c r="G732" s="156">
        <f t="shared" si="27"/>
        <v>0.27</v>
      </c>
    </row>
    <row r="733" spans="1:7" s="14" customFormat="1" x14ac:dyDescent="0.2">
      <c r="A733" s="44"/>
      <c r="B733" s="10">
        <v>5524</v>
      </c>
      <c r="C733" s="68" t="s">
        <v>27</v>
      </c>
      <c r="D733" s="127">
        <v>3997</v>
      </c>
      <c r="E733" s="182">
        <v>195</v>
      </c>
      <c r="F733" s="180">
        <f t="shared" si="26"/>
        <v>3802</v>
      </c>
      <c r="G733" s="156">
        <f t="shared" si="27"/>
        <v>4.878658994245684E-2</v>
      </c>
    </row>
    <row r="734" spans="1:7" s="14" customFormat="1" x14ac:dyDescent="0.2">
      <c r="A734" s="44" t="s">
        <v>71</v>
      </c>
      <c r="B734" s="15" t="s">
        <v>277</v>
      </c>
      <c r="C734" s="90"/>
      <c r="D734" s="108">
        <f>SUM(D735+D739)</f>
        <v>37410</v>
      </c>
      <c r="E734" s="168">
        <f>SUM(E735+E739)</f>
        <v>8830.44</v>
      </c>
      <c r="F734" s="177">
        <f t="shared" si="26"/>
        <v>28579.559999999998</v>
      </c>
      <c r="G734" s="163">
        <f t="shared" si="27"/>
        <v>0.23604490777866882</v>
      </c>
    </row>
    <row r="735" spans="1:7" s="14" customFormat="1" x14ac:dyDescent="0.2">
      <c r="A735" s="44"/>
      <c r="B735" s="15">
        <v>50</v>
      </c>
      <c r="C735" s="69" t="s">
        <v>281</v>
      </c>
      <c r="D735" s="108">
        <f>SUM(D736+D738)</f>
        <v>30494</v>
      </c>
      <c r="E735" s="168">
        <f>SUM(E736+E738)</f>
        <v>7144.5300000000007</v>
      </c>
      <c r="F735" s="177">
        <f t="shared" si="26"/>
        <v>23349.47</v>
      </c>
      <c r="G735" s="163">
        <f t="shared" si="27"/>
        <v>0.23429297566734442</v>
      </c>
    </row>
    <row r="736" spans="1:7" s="14" customFormat="1" x14ac:dyDescent="0.2">
      <c r="A736" s="44"/>
      <c r="B736" s="10">
        <v>500</v>
      </c>
      <c r="C736" s="68" t="s">
        <v>210</v>
      </c>
      <c r="D736" s="107">
        <f>SUM(D737)</f>
        <v>22791</v>
      </c>
      <c r="E736" s="167">
        <f>SUM(E737)</f>
        <v>5388.34</v>
      </c>
      <c r="F736" s="180">
        <f t="shared" si="26"/>
        <v>17402.66</v>
      </c>
      <c r="G736" s="156">
        <f t="shared" si="27"/>
        <v>0.23642402702821289</v>
      </c>
    </row>
    <row r="737" spans="1:7" s="14" customFormat="1" x14ac:dyDescent="0.2">
      <c r="A737" s="44"/>
      <c r="B737" s="10">
        <v>5002</v>
      </c>
      <c r="C737" s="68" t="s">
        <v>218</v>
      </c>
      <c r="D737" s="107">
        <v>22791</v>
      </c>
      <c r="E737" s="182">
        <v>5388.34</v>
      </c>
      <c r="F737" s="180">
        <f t="shared" si="26"/>
        <v>17402.66</v>
      </c>
      <c r="G737" s="156">
        <f t="shared" si="27"/>
        <v>0.23642402702821289</v>
      </c>
    </row>
    <row r="738" spans="1:7" s="14" customFormat="1" x14ac:dyDescent="0.2">
      <c r="A738" s="44"/>
      <c r="B738" s="10">
        <v>506</v>
      </c>
      <c r="C738" s="68" t="s">
        <v>211</v>
      </c>
      <c r="D738" s="107">
        <v>7703</v>
      </c>
      <c r="E738" s="182">
        <v>1756.19</v>
      </c>
      <c r="F738" s="180">
        <f t="shared" si="26"/>
        <v>5946.8099999999995</v>
      </c>
      <c r="G738" s="156">
        <f t="shared" si="27"/>
        <v>0.22798779696222252</v>
      </c>
    </row>
    <row r="739" spans="1:7" s="14" customFormat="1" x14ac:dyDescent="0.2">
      <c r="A739" s="44"/>
      <c r="B739" s="15">
        <v>55</v>
      </c>
      <c r="C739" s="69" t="s">
        <v>20</v>
      </c>
      <c r="D739" s="128">
        <f>SUM(D740:D741)</f>
        <v>6916</v>
      </c>
      <c r="E739" s="194">
        <f>SUM(E740:E741)</f>
        <v>1685.91</v>
      </c>
      <c r="F739" s="177">
        <f t="shared" si="26"/>
        <v>5230.09</v>
      </c>
      <c r="G739" s="163">
        <f t="shared" si="27"/>
        <v>0.2437695199537305</v>
      </c>
    </row>
    <row r="740" spans="1:7" s="14" customFormat="1" x14ac:dyDescent="0.2">
      <c r="A740" s="44"/>
      <c r="B740" s="10">
        <v>5521</v>
      </c>
      <c r="C740" s="68" t="s">
        <v>115</v>
      </c>
      <c r="D740" s="127">
        <v>2978</v>
      </c>
      <c r="E740" s="182">
        <v>1142.6300000000001</v>
      </c>
      <c r="F740" s="180">
        <f t="shared" si="26"/>
        <v>1835.37</v>
      </c>
      <c r="G740" s="156">
        <f t="shared" si="27"/>
        <v>0.38369039623908668</v>
      </c>
    </row>
    <row r="741" spans="1:7" s="14" customFormat="1" x14ac:dyDescent="0.2">
      <c r="A741" s="44"/>
      <c r="B741" s="10">
        <v>5524</v>
      </c>
      <c r="C741" s="68" t="s">
        <v>27</v>
      </c>
      <c r="D741" s="127">
        <v>3938</v>
      </c>
      <c r="E741" s="182">
        <v>543.28</v>
      </c>
      <c r="F741" s="180">
        <f t="shared" ref="F741:F806" si="28">D741-E741</f>
        <v>3394.7200000000003</v>
      </c>
      <c r="G741" s="156">
        <f t="shared" ref="G741:G806" si="29">E741/D741</f>
        <v>0.13795835449466734</v>
      </c>
    </row>
    <row r="742" spans="1:7" s="18" customFormat="1" ht="13.5" x14ac:dyDescent="0.25">
      <c r="A742" s="44" t="s">
        <v>71</v>
      </c>
      <c r="B742" s="15" t="s">
        <v>188</v>
      </c>
      <c r="C742" s="90"/>
      <c r="D742" s="108">
        <f>SUM(D743)</f>
        <v>29000</v>
      </c>
      <c r="E742" s="168">
        <f>SUM(E743)</f>
        <v>5291.57</v>
      </c>
      <c r="F742" s="177">
        <f t="shared" si="28"/>
        <v>23708.43</v>
      </c>
      <c r="G742" s="163">
        <f t="shared" si="29"/>
        <v>0.18246793103448275</v>
      </c>
    </row>
    <row r="743" spans="1:7" s="14" customFormat="1" x14ac:dyDescent="0.2">
      <c r="A743" s="44"/>
      <c r="B743" s="15">
        <v>55</v>
      </c>
      <c r="C743" s="69" t="s">
        <v>20</v>
      </c>
      <c r="D743" s="108">
        <f>SUM(D744)</f>
        <v>29000</v>
      </c>
      <c r="E743" s="168">
        <f>SUM(E744)</f>
        <v>5291.57</v>
      </c>
      <c r="F743" s="177">
        <f t="shared" si="28"/>
        <v>23708.43</v>
      </c>
      <c r="G743" s="163">
        <f t="shared" si="29"/>
        <v>0.18246793103448275</v>
      </c>
    </row>
    <row r="744" spans="1:7" x14ac:dyDescent="0.2">
      <c r="A744" s="46"/>
      <c r="B744" s="10">
        <v>5524</v>
      </c>
      <c r="C744" s="68" t="s">
        <v>397</v>
      </c>
      <c r="D744" s="107">
        <v>29000</v>
      </c>
      <c r="E744" s="182">
        <v>5291.57</v>
      </c>
      <c r="F744" s="180">
        <f t="shared" si="28"/>
        <v>23708.43</v>
      </c>
      <c r="G744" s="156">
        <f t="shared" si="29"/>
        <v>0.18246793103448275</v>
      </c>
    </row>
    <row r="745" spans="1:7" x14ac:dyDescent="0.2">
      <c r="A745" s="44" t="s">
        <v>71</v>
      </c>
      <c r="B745" s="15" t="s">
        <v>261</v>
      </c>
      <c r="C745" s="90"/>
      <c r="D745" s="108">
        <f>SUM(D746)</f>
        <v>9600</v>
      </c>
      <c r="E745" s="168">
        <f>SUM(E746)</f>
        <v>3154.1</v>
      </c>
      <c r="F745" s="177">
        <f t="shared" si="28"/>
        <v>6445.9</v>
      </c>
      <c r="G745" s="163">
        <f t="shared" si="29"/>
        <v>0.3285520833333333</v>
      </c>
    </row>
    <row r="746" spans="1:7" ht="25.5" x14ac:dyDescent="0.2">
      <c r="A746" s="46"/>
      <c r="B746" s="31">
        <v>413</v>
      </c>
      <c r="C746" s="87" t="s">
        <v>129</v>
      </c>
      <c r="D746" s="108">
        <f>SUM(D747)</f>
        <v>9600</v>
      </c>
      <c r="E746" s="168">
        <f>SUM(E747)</f>
        <v>3154.1</v>
      </c>
      <c r="F746" s="177">
        <f t="shared" si="28"/>
        <v>6445.9</v>
      </c>
      <c r="G746" s="163">
        <f t="shared" si="29"/>
        <v>0.3285520833333333</v>
      </c>
    </row>
    <row r="747" spans="1:7" x14ac:dyDescent="0.2">
      <c r="A747" s="46"/>
      <c r="B747" s="10">
        <v>4130</v>
      </c>
      <c r="C747" s="68" t="s">
        <v>30</v>
      </c>
      <c r="D747" s="107">
        <v>9600</v>
      </c>
      <c r="E747" s="182">
        <v>3154.1</v>
      </c>
      <c r="F747" s="180">
        <f t="shared" si="28"/>
        <v>6445.9</v>
      </c>
      <c r="G747" s="156">
        <f t="shared" si="29"/>
        <v>0.3285520833333333</v>
      </c>
    </row>
    <row r="748" spans="1:7" x14ac:dyDescent="0.2">
      <c r="A748" s="44" t="s">
        <v>73</v>
      </c>
      <c r="B748" s="15" t="s">
        <v>467</v>
      </c>
      <c r="C748" s="69"/>
      <c r="D748" s="108">
        <f>SUM(D749+D772)</f>
        <v>328012</v>
      </c>
      <c r="E748" s="168">
        <f>SUM(E749+E772)</f>
        <v>83985.69</v>
      </c>
      <c r="F748" s="177">
        <f t="shared" si="28"/>
        <v>244026.31</v>
      </c>
      <c r="G748" s="163">
        <f t="shared" si="29"/>
        <v>0.25604456544272769</v>
      </c>
    </row>
    <row r="749" spans="1:7" s="14" customFormat="1" x14ac:dyDescent="0.2">
      <c r="A749" s="44" t="s">
        <v>73</v>
      </c>
      <c r="B749" s="17" t="s">
        <v>278</v>
      </c>
      <c r="C749" s="94"/>
      <c r="D749" s="108">
        <f>SUM(D750+D755+D769)</f>
        <v>141558</v>
      </c>
      <c r="E749" s="168">
        <f>SUM(E750+E755+E769)</f>
        <v>37100.1</v>
      </c>
      <c r="F749" s="177">
        <f t="shared" si="28"/>
        <v>104457.9</v>
      </c>
      <c r="G749" s="163">
        <f t="shared" si="29"/>
        <v>0.26208409273937183</v>
      </c>
    </row>
    <row r="750" spans="1:7" s="14" customFormat="1" x14ac:dyDescent="0.2">
      <c r="A750" s="44"/>
      <c r="B750" s="15">
        <v>50</v>
      </c>
      <c r="C750" s="69" t="s">
        <v>19</v>
      </c>
      <c r="D750" s="108">
        <f>SUM(D751+D753+D754)</f>
        <v>84426</v>
      </c>
      <c r="E750" s="168">
        <f>SUM(E751+E753+E754)</f>
        <v>20810.03</v>
      </c>
      <c r="F750" s="177">
        <f t="shared" si="28"/>
        <v>63615.97</v>
      </c>
      <c r="G750" s="163">
        <f t="shared" si="29"/>
        <v>0.24648840404614691</v>
      </c>
    </row>
    <row r="751" spans="1:7" s="14" customFormat="1" x14ac:dyDescent="0.2">
      <c r="A751" s="44"/>
      <c r="B751" s="10">
        <v>500</v>
      </c>
      <c r="C751" s="68" t="s">
        <v>210</v>
      </c>
      <c r="D751" s="107">
        <f>SUM(D752:D752)</f>
        <v>62992</v>
      </c>
      <c r="E751" s="167">
        <f>SUM(E752:E752)</f>
        <v>15384.43</v>
      </c>
      <c r="F751" s="180">
        <f t="shared" si="28"/>
        <v>47607.57</v>
      </c>
      <c r="G751" s="156">
        <f t="shared" si="29"/>
        <v>0.24422831470662942</v>
      </c>
    </row>
    <row r="752" spans="1:7" s="14" customFormat="1" x14ac:dyDescent="0.2">
      <c r="A752" s="44"/>
      <c r="B752" s="10">
        <v>5002</v>
      </c>
      <c r="C752" s="68" t="s">
        <v>218</v>
      </c>
      <c r="D752" s="107">
        <v>62992</v>
      </c>
      <c r="E752" s="182">
        <v>15384.43</v>
      </c>
      <c r="F752" s="180">
        <f t="shared" si="28"/>
        <v>47607.57</v>
      </c>
      <c r="G752" s="156">
        <f t="shared" si="29"/>
        <v>0.24422831470662942</v>
      </c>
    </row>
    <row r="753" spans="1:7" s="14" customFormat="1" x14ac:dyDescent="0.2">
      <c r="A753" s="44"/>
      <c r="B753" s="10">
        <v>505</v>
      </c>
      <c r="C753" s="68" t="s">
        <v>85</v>
      </c>
      <c r="D753" s="107">
        <v>86</v>
      </c>
      <c r="E753" s="182">
        <v>85.92</v>
      </c>
      <c r="F753" s="180">
        <f t="shared" si="28"/>
        <v>7.9999999999998295E-2</v>
      </c>
      <c r="G753" s="156">
        <f t="shared" si="29"/>
        <v>0.99906976744186049</v>
      </c>
    </row>
    <row r="754" spans="1:7" s="14" customFormat="1" x14ac:dyDescent="0.2">
      <c r="A754" s="44"/>
      <c r="B754" s="10">
        <v>506</v>
      </c>
      <c r="C754" s="68" t="s">
        <v>211</v>
      </c>
      <c r="D754" s="107">
        <v>21348</v>
      </c>
      <c r="E754" s="182">
        <v>5339.68</v>
      </c>
      <c r="F754" s="180">
        <f t="shared" si="28"/>
        <v>16008.32</v>
      </c>
      <c r="G754" s="156">
        <f t="shared" si="29"/>
        <v>0.25012553869214915</v>
      </c>
    </row>
    <row r="755" spans="1:7" s="14" customFormat="1" x14ac:dyDescent="0.2">
      <c r="A755" s="44"/>
      <c r="B755" s="15">
        <v>55</v>
      </c>
      <c r="C755" s="69" t="s">
        <v>20</v>
      </c>
      <c r="D755" s="108">
        <f>SUM(D756:D768)</f>
        <v>50927</v>
      </c>
      <c r="E755" s="168">
        <f>SUM(E756:E768)</f>
        <v>16290.07</v>
      </c>
      <c r="F755" s="177">
        <f t="shared" si="28"/>
        <v>34636.93</v>
      </c>
      <c r="G755" s="163">
        <f t="shared" si="29"/>
        <v>0.31987099181180906</v>
      </c>
    </row>
    <row r="756" spans="1:7" s="14" customFormat="1" x14ac:dyDescent="0.2">
      <c r="A756" s="44"/>
      <c r="B756" s="10">
        <v>5500</v>
      </c>
      <c r="C756" s="68" t="s">
        <v>21</v>
      </c>
      <c r="D756" s="107">
        <v>2770</v>
      </c>
      <c r="E756" s="182">
        <v>223.55</v>
      </c>
      <c r="F756" s="180">
        <f t="shared" si="28"/>
        <v>2546.4499999999998</v>
      </c>
      <c r="G756" s="156">
        <f t="shared" si="29"/>
        <v>8.0703971119133577E-2</v>
      </c>
    </row>
    <row r="757" spans="1:7" s="14" customFormat="1" x14ac:dyDescent="0.2">
      <c r="A757" s="44"/>
      <c r="B757" s="10">
        <v>5503</v>
      </c>
      <c r="C757" s="68" t="s">
        <v>22</v>
      </c>
      <c r="D757" s="107">
        <v>150</v>
      </c>
      <c r="E757" s="182">
        <v>134.22</v>
      </c>
      <c r="F757" s="180">
        <f t="shared" si="28"/>
        <v>15.780000000000001</v>
      </c>
      <c r="G757" s="156">
        <f t="shared" si="29"/>
        <v>0.89480000000000004</v>
      </c>
    </row>
    <row r="758" spans="1:7" s="14" customFormat="1" x14ac:dyDescent="0.2">
      <c r="A758" s="44"/>
      <c r="B758" s="10">
        <v>5504</v>
      </c>
      <c r="C758" s="68" t="s">
        <v>23</v>
      </c>
      <c r="D758" s="107">
        <v>1061</v>
      </c>
      <c r="E758" s="182">
        <v>712</v>
      </c>
      <c r="F758" s="180">
        <f t="shared" si="28"/>
        <v>349</v>
      </c>
      <c r="G758" s="156">
        <f t="shared" si="29"/>
        <v>0.67106503298774745</v>
      </c>
    </row>
    <row r="759" spans="1:7" s="14" customFormat="1" x14ac:dyDescent="0.2">
      <c r="A759" s="44"/>
      <c r="B759" s="10">
        <v>5511</v>
      </c>
      <c r="C759" s="68" t="s">
        <v>212</v>
      </c>
      <c r="D759" s="107">
        <v>39200</v>
      </c>
      <c r="E759" s="182">
        <v>12797.8</v>
      </c>
      <c r="F759" s="180">
        <f t="shared" si="28"/>
        <v>26402.2</v>
      </c>
      <c r="G759" s="156">
        <f t="shared" si="29"/>
        <v>0.32647448979591837</v>
      </c>
    </row>
    <row r="760" spans="1:7" s="14" customFormat="1" x14ac:dyDescent="0.2">
      <c r="A760" s="44"/>
      <c r="B760" s="10">
        <v>5513</v>
      </c>
      <c r="C760" s="68" t="s">
        <v>24</v>
      </c>
      <c r="D760" s="107">
        <v>760</v>
      </c>
      <c r="E760" s="182">
        <v>191</v>
      </c>
      <c r="F760" s="180">
        <f t="shared" si="28"/>
        <v>569</v>
      </c>
      <c r="G760" s="156">
        <f t="shared" si="29"/>
        <v>0.25131578947368421</v>
      </c>
    </row>
    <row r="761" spans="1:7" s="14" customFormat="1" x14ac:dyDescent="0.2">
      <c r="A761" s="44"/>
      <c r="B761" s="10">
        <v>5514</v>
      </c>
      <c r="C761" s="68" t="s">
        <v>213</v>
      </c>
      <c r="D761" s="107">
        <v>3000</v>
      </c>
      <c r="E761" s="182">
        <v>898.07</v>
      </c>
      <c r="F761" s="180">
        <f t="shared" si="28"/>
        <v>2101.9299999999998</v>
      </c>
      <c r="G761" s="156">
        <f t="shared" si="29"/>
        <v>0.29935666666666666</v>
      </c>
    </row>
    <row r="762" spans="1:7" s="14" customFormat="1" x14ac:dyDescent="0.2">
      <c r="A762" s="44"/>
      <c r="B762" s="10">
        <v>5515</v>
      </c>
      <c r="C762" s="68" t="s">
        <v>25</v>
      </c>
      <c r="D762" s="107">
        <v>644</v>
      </c>
      <c r="E762" s="182">
        <v>443.1</v>
      </c>
      <c r="F762" s="180">
        <f t="shared" si="28"/>
        <v>200.89999999999998</v>
      </c>
      <c r="G762" s="156">
        <f t="shared" si="29"/>
        <v>0.68804347826086965</v>
      </c>
    </row>
    <row r="763" spans="1:7" s="14" customFormat="1" x14ac:dyDescent="0.2">
      <c r="A763" s="44"/>
      <c r="B763" s="10">
        <v>5522</v>
      </c>
      <c r="C763" s="68" t="s">
        <v>86</v>
      </c>
      <c r="D763" s="107">
        <v>115</v>
      </c>
      <c r="E763" s="182">
        <v>0</v>
      </c>
      <c r="F763" s="180">
        <f t="shared" si="28"/>
        <v>115</v>
      </c>
      <c r="G763" s="156">
        <f t="shared" si="29"/>
        <v>0</v>
      </c>
    </row>
    <row r="764" spans="1:7" s="14" customFormat="1" x14ac:dyDescent="0.2">
      <c r="A764" s="44"/>
      <c r="B764" s="10">
        <v>5524</v>
      </c>
      <c r="C764" s="68" t="s">
        <v>27</v>
      </c>
      <c r="D764" s="107">
        <v>927</v>
      </c>
      <c r="E764" s="182">
        <v>357.13</v>
      </c>
      <c r="F764" s="180">
        <f t="shared" si="28"/>
        <v>569.87</v>
      </c>
      <c r="G764" s="156">
        <f t="shared" si="29"/>
        <v>0.38525350593311758</v>
      </c>
    </row>
    <row r="765" spans="1:7" s="14" customFormat="1" x14ac:dyDescent="0.2">
      <c r="A765" s="44"/>
      <c r="B765" s="10">
        <v>5525</v>
      </c>
      <c r="C765" s="68" t="s">
        <v>41</v>
      </c>
      <c r="D765" s="107">
        <v>500</v>
      </c>
      <c r="E765" s="182">
        <v>4</v>
      </c>
      <c r="F765" s="180">
        <f t="shared" si="28"/>
        <v>496</v>
      </c>
      <c r="G765" s="156">
        <f t="shared" si="29"/>
        <v>8.0000000000000002E-3</v>
      </c>
    </row>
    <row r="766" spans="1:7" s="14" customFormat="1" x14ac:dyDescent="0.2">
      <c r="A766" s="44"/>
      <c r="B766" s="10">
        <v>5532</v>
      </c>
      <c r="C766" s="68" t="s">
        <v>84</v>
      </c>
      <c r="D766" s="107">
        <v>200</v>
      </c>
      <c r="E766" s="182">
        <v>0</v>
      </c>
      <c r="F766" s="180">
        <f t="shared" si="28"/>
        <v>200</v>
      </c>
      <c r="G766" s="156">
        <f t="shared" si="29"/>
        <v>0</v>
      </c>
    </row>
    <row r="767" spans="1:7" s="14" customFormat="1" x14ac:dyDescent="0.2">
      <c r="A767" s="44"/>
      <c r="B767" s="10">
        <v>5539</v>
      </c>
      <c r="C767" s="68" t="s">
        <v>230</v>
      </c>
      <c r="D767" s="107">
        <v>400</v>
      </c>
      <c r="E767" s="182">
        <v>49.2</v>
      </c>
      <c r="F767" s="180">
        <f t="shared" si="28"/>
        <v>350.8</v>
      </c>
      <c r="G767" s="156">
        <f t="shared" si="29"/>
        <v>0.12300000000000001</v>
      </c>
    </row>
    <row r="768" spans="1:7" s="14" customFormat="1" x14ac:dyDescent="0.2">
      <c r="A768" s="44"/>
      <c r="B768" s="10">
        <v>5540</v>
      </c>
      <c r="C768" s="68" t="s">
        <v>227</v>
      </c>
      <c r="D768" s="107">
        <v>1200</v>
      </c>
      <c r="E768" s="182">
        <v>480</v>
      </c>
      <c r="F768" s="180">
        <f t="shared" si="28"/>
        <v>720</v>
      </c>
      <c r="G768" s="156">
        <f t="shared" si="29"/>
        <v>0.4</v>
      </c>
    </row>
    <row r="769" spans="1:7" s="14" customFormat="1" x14ac:dyDescent="0.2">
      <c r="A769" s="44"/>
      <c r="B769" s="15">
        <v>15</v>
      </c>
      <c r="C769" s="69" t="s">
        <v>243</v>
      </c>
      <c r="D769" s="108">
        <f>SUM(D770)</f>
        <v>6205</v>
      </c>
      <c r="E769" s="168">
        <f>SUM(E770)</f>
        <v>0</v>
      </c>
      <c r="F769" s="177">
        <f t="shared" si="28"/>
        <v>6205</v>
      </c>
      <c r="G769" s="163">
        <f t="shared" si="29"/>
        <v>0</v>
      </c>
    </row>
    <row r="770" spans="1:7" s="14" customFormat="1" x14ac:dyDescent="0.2">
      <c r="A770" s="44"/>
      <c r="B770" s="10">
        <v>1551</v>
      </c>
      <c r="C770" s="68" t="s">
        <v>228</v>
      </c>
      <c r="D770" s="107">
        <f>SUM(D771)</f>
        <v>6205</v>
      </c>
      <c r="E770" s="167">
        <f>SUM(E771)</f>
        <v>0</v>
      </c>
      <c r="F770" s="180">
        <f t="shared" si="28"/>
        <v>6205</v>
      </c>
      <c r="G770" s="156">
        <f t="shared" si="29"/>
        <v>0</v>
      </c>
    </row>
    <row r="771" spans="1:7" s="14" customFormat="1" ht="25.5" x14ac:dyDescent="0.2">
      <c r="A771" s="44"/>
      <c r="B771" s="10"/>
      <c r="C771" s="85" t="s">
        <v>346</v>
      </c>
      <c r="D771" s="107">
        <v>6205</v>
      </c>
      <c r="E771" s="182">
        <v>0</v>
      </c>
      <c r="F771" s="180">
        <f t="shared" si="28"/>
        <v>6205</v>
      </c>
      <c r="G771" s="156">
        <f t="shared" si="29"/>
        <v>0</v>
      </c>
    </row>
    <row r="772" spans="1:7" s="14" customFormat="1" x14ac:dyDescent="0.2">
      <c r="A772" s="44" t="s">
        <v>73</v>
      </c>
      <c r="B772" s="17" t="s">
        <v>282</v>
      </c>
      <c r="C772" s="94"/>
      <c r="D772" s="108">
        <f>SUM(D773+D778+D792)</f>
        <v>186454</v>
      </c>
      <c r="E772" s="168">
        <f>SUM(E773+E778+E792)</f>
        <v>46885.59</v>
      </c>
      <c r="F772" s="177">
        <f t="shared" si="28"/>
        <v>139568.41</v>
      </c>
      <c r="G772" s="163">
        <f t="shared" si="29"/>
        <v>0.25145928754545355</v>
      </c>
    </row>
    <row r="773" spans="1:7" s="14" customFormat="1" x14ac:dyDescent="0.2">
      <c r="A773" s="44"/>
      <c r="B773" s="15">
        <v>50</v>
      </c>
      <c r="C773" s="69" t="s">
        <v>19</v>
      </c>
      <c r="D773" s="108">
        <f>SUM(D774+D776+D777)</f>
        <v>120798</v>
      </c>
      <c r="E773" s="168">
        <f>SUM(E774+E776+E777)</f>
        <v>29991.539999999997</v>
      </c>
      <c r="F773" s="177">
        <f t="shared" si="28"/>
        <v>90806.46</v>
      </c>
      <c r="G773" s="163">
        <f t="shared" si="29"/>
        <v>0.24827844831868076</v>
      </c>
    </row>
    <row r="774" spans="1:7" s="14" customFormat="1" x14ac:dyDescent="0.2">
      <c r="A774" s="44"/>
      <c r="B774" s="10">
        <v>500</v>
      </c>
      <c r="C774" s="68" t="s">
        <v>210</v>
      </c>
      <c r="D774" s="107">
        <f>SUM(D775)</f>
        <v>89845</v>
      </c>
      <c r="E774" s="167">
        <f>SUM(E775)</f>
        <v>22317.759999999998</v>
      </c>
      <c r="F774" s="180">
        <f t="shared" si="28"/>
        <v>67527.240000000005</v>
      </c>
      <c r="G774" s="156">
        <f t="shared" si="29"/>
        <v>0.24840291613334073</v>
      </c>
    </row>
    <row r="775" spans="1:7" s="14" customFormat="1" x14ac:dyDescent="0.2">
      <c r="A775" s="44"/>
      <c r="B775" s="10">
        <v>5002</v>
      </c>
      <c r="C775" s="68" t="s">
        <v>218</v>
      </c>
      <c r="D775" s="107">
        <v>89845</v>
      </c>
      <c r="E775" s="182">
        <v>22317.759999999998</v>
      </c>
      <c r="F775" s="180">
        <f t="shared" si="28"/>
        <v>67527.240000000005</v>
      </c>
      <c r="G775" s="156">
        <f t="shared" si="29"/>
        <v>0.24840291613334073</v>
      </c>
    </row>
    <row r="776" spans="1:7" s="14" customFormat="1" x14ac:dyDescent="0.2">
      <c r="A776" s="44"/>
      <c r="B776" s="10">
        <v>505</v>
      </c>
      <c r="C776" s="68" t="s">
        <v>85</v>
      </c>
      <c r="D776" s="107">
        <v>352</v>
      </c>
      <c r="E776" s="182">
        <v>101.57</v>
      </c>
      <c r="F776" s="180">
        <f t="shared" si="28"/>
        <v>250.43</v>
      </c>
      <c r="G776" s="156">
        <f t="shared" si="29"/>
        <v>0.28855113636363633</v>
      </c>
    </row>
    <row r="777" spans="1:7" s="14" customFormat="1" x14ac:dyDescent="0.2">
      <c r="A777" s="44"/>
      <c r="B777" s="10">
        <v>506</v>
      </c>
      <c r="C777" s="68" t="s">
        <v>211</v>
      </c>
      <c r="D777" s="107">
        <v>30601</v>
      </c>
      <c r="E777" s="182">
        <v>7572.21</v>
      </c>
      <c r="F777" s="180">
        <f t="shared" si="28"/>
        <v>23028.79</v>
      </c>
      <c r="G777" s="156">
        <f t="shared" si="29"/>
        <v>0.2474497565439038</v>
      </c>
    </row>
    <row r="778" spans="1:7" s="14" customFormat="1" x14ac:dyDescent="0.2">
      <c r="A778" s="44"/>
      <c r="B778" s="15">
        <v>55</v>
      </c>
      <c r="C778" s="69" t="s">
        <v>20</v>
      </c>
      <c r="D778" s="108">
        <f>SUM(D779:D791)</f>
        <v>55656</v>
      </c>
      <c r="E778" s="168">
        <f>SUM(E779:E791)</f>
        <v>16894.05</v>
      </c>
      <c r="F778" s="177">
        <f t="shared" si="28"/>
        <v>38761.949999999997</v>
      </c>
      <c r="G778" s="163">
        <f t="shared" si="29"/>
        <v>0.30354409228115564</v>
      </c>
    </row>
    <row r="779" spans="1:7" s="14" customFormat="1" x14ac:dyDescent="0.2">
      <c r="A779" s="44"/>
      <c r="B779" s="10">
        <v>5500</v>
      </c>
      <c r="C779" s="68" t="s">
        <v>21</v>
      </c>
      <c r="D779" s="107">
        <v>2300</v>
      </c>
      <c r="E779" s="182">
        <v>624.02</v>
      </c>
      <c r="F779" s="180">
        <f t="shared" si="28"/>
        <v>1675.98</v>
      </c>
      <c r="G779" s="156">
        <f t="shared" si="29"/>
        <v>0.27131304347826085</v>
      </c>
    </row>
    <row r="780" spans="1:7" s="14" customFormat="1" x14ac:dyDescent="0.2">
      <c r="A780" s="44"/>
      <c r="B780" s="10">
        <v>5503</v>
      </c>
      <c r="C780" s="68" t="s">
        <v>22</v>
      </c>
      <c r="D780" s="107">
        <v>100</v>
      </c>
      <c r="E780" s="182">
        <v>50.85</v>
      </c>
      <c r="F780" s="180">
        <f t="shared" si="28"/>
        <v>49.15</v>
      </c>
      <c r="G780" s="156">
        <f t="shared" si="29"/>
        <v>0.50850000000000006</v>
      </c>
    </row>
    <row r="781" spans="1:7" s="14" customFormat="1" x14ac:dyDescent="0.2">
      <c r="A781" s="44"/>
      <c r="B781" s="10">
        <v>5504</v>
      </c>
      <c r="C781" s="68" t="s">
        <v>23</v>
      </c>
      <c r="D781" s="107">
        <v>777</v>
      </c>
      <c r="E781" s="182">
        <v>271.77</v>
      </c>
      <c r="F781" s="180">
        <f t="shared" si="28"/>
        <v>505.23</v>
      </c>
      <c r="G781" s="156">
        <f t="shared" si="29"/>
        <v>0.34976833976833976</v>
      </c>
    </row>
    <row r="782" spans="1:7" s="14" customFormat="1" x14ac:dyDescent="0.2">
      <c r="A782" s="44"/>
      <c r="B782" s="10">
        <v>5511</v>
      </c>
      <c r="C782" s="68" t="s">
        <v>212</v>
      </c>
      <c r="D782" s="107">
        <v>32100</v>
      </c>
      <c r="E782" s="182">
        <v>13297.8</v>
      </c>
      <c r="F782" s="180">
        <f t="shared" si="28"/>
        <v>18802.2</v>
      </c>
      <c r="G782" s="156">
        <f t="shared" si="29"/>
        <v>0.41426168224299065</v>
      </c>
    </row>
    <row r="783" spans="1:7" s="14" customFormat="1" x14ac:dyDescent="0.2">
      <c r="A783" s="44"/>
      <c r="B783" s="10">
        <v>5513</v>
      </c>
      <c r="C783" s="68" t="s">
        <v>24</v>
      </c>
      <c r="D783" s="107">
        <v>700</v>
      </c>
      <c r="E783" s="182">
        <v>249.6</v>
      </c>
      <c r="F783" s="180">
        <f t="shared" si="28"/>
        <v>450.4</v>
      </c>
      <c r="G783" s="156">
        <f t="shared" si="29"/>
        <v>0.35657142857142854</v>
      </c>
    </row>
    <row r="784" spans="1:7" s="14" customFormat="1" x14ac:dyDescent="0.2">
      <c r="A784" s="44"/>
      <c r="B784" s="10">
        <v>5514</v>
      </c>
      <c r="C784" s="68" t="s">
        <v>213</v>
      </c>
      <c r="D784" s="107">
        <v>4400</v>
      </c>
      <c r="E784" s="182">
        <v>1046</v>
      </c>
      <c r="F784" s="180">
        <f t="shared" si="28"/>
        <v>3354</v>
      </c>
      <c r="G784" s="156">
        <f t="shared" si="29"/>
        <v>0.23772727272727273</v>
      </c>
    </row>
    <row r="785" spans="1:7" s="14" customFormat="1" x14ac:dyDescent="0.2">
      <c r="A785" s="44"/>
      <c r="B785" s="10">
        <v>5515</v>
      </c>
      <c r="C785" s="68" t="s">
        <v>25</v>
      </c>
      <c r="D785" s="107">
        <v>4900</v>
      </c>
      <c r="E785" s="182">
        <v>39.200000000000003</v>
      </c>
      <c r="F785" s="180">
        <f t="shared" si="28"/>
        <v>4860.8</v>
      </c>
      <c r="G785" s="156">
        <f t="shared" si="29"/>
        <v>8.0000000000000002E-3</v>
      </c>
    </row>
    <row r="786" spans="1:7" s="14" customFormat="1" x14ac:dyDescent="0.2">
      <c r="A786" s="44"/>
      <c r="B786" s="10">
        <v>5522</v>
      </c>
      <c r="C786" s="68" t="s">
        <v>86</v>
      </c>
      <c r="D786" s="107">
        <v>150</v>
      </c>
      <c r="E786" s="182">
        <v>9</v>
      </c>
      <c r="F786" s="180">
        <f t="shared" si="28"/>
        <v>141</v>
      </c>
      <c r="G786" s="156">
        <f t="shared" si="29"/>
        <v>0.06</v>
      </c>
    </row>
    <row r="787" spans="1:7" s="14" customFormat="1" x14ac:dyDescent="0.2">
      <c r="A787" s="44"/>
      <c r="B787" s="10">
        <v>5524</v>
      </c>
      <c r="C787" s="68" t="s">
        <v>27</v>
      </c>
      <c r="D787" s="107">
        <v>4679</v>
      </c>
      <c r="E787" s="182">
        <v>549.82000000000005</v>
      </c>
      <c r="F787" s="180">
        <f t="shared" si="28"/>
        <v>4129.18</v>
      </c>
      <c r="G787" s="156">
        <f t="shared" si="29"/>
        <v>0.11750801453301989</v>
      </c>
    </row>
    <row r="788" spans="1:7" s="14" customFormat="1" x14ac:dyDescent="0.2">
      <c r="A788" s="44"/>
      <c r="B788" s="10">
        <v>5525</v>
      </c>
      <c r="C788" s="68" t="s">
        <v>41</v>
      </c>
      <c r="D788" s="107">
        <v>1600</v>
      </c>
      <c r="E788" s="182">
        <v>56.63</v>
      </c>
      <c r="F788" s="180">
        <f t="shared" si="28"/>
        <v>1543.37</v>
      </c>
      <c r="G788" s="156">
        <f t="shared" si="29"/>
        <v>3.5393750000000002E-2</v>
      </c>
    </row>
    <row r="789" spans="1:7" s="14" customFormat="1" x14ac:dyDescent="0.2">
      <c r="A789" s="44"/>
      <c r="B789" s="10">
        <v>5532</v>
      </c>
      <c r="C789" s="68" t="s">
        <v>84</v>
      </c>
      <c r="D789" s="107">
        <v>100</v>
      </c>
      <c r="E789" s="182">
        <v>0</v>
      </c>
      <c r="F789" s="180">
        <f t="shared" si="28"/>
        <v>100</v>
      </c>
      <c r="G789" s="156">
        <f t="shared" si="29"/>
        <v>0</v>
      </c>
    </row>
    <row r="790" spans="1:7" s="14" customFormat="1" x14ac:dyDescent="0.2">
      <c r="A790" s="44"/>
      <c r="B790" s="10">
        <v>5539</v>
      </c>
      <c r="C790" s="68" t="s">
        <v>230</v>
      </c>
      <c r="D790" s="107">
        <v>1050</v>
      </c>
      <c r="E790" s="182">
        <v>565.79999999999995</v>
      </c>
      <c r="F790" s="180">
        <f t="shared" si="28"/>
        <v>484.20000000000005</v>
      </c>
      <c r="G790" s="156">
        <f t="shared" si="29"/>
        <v>0.53885714285714281</v>
      </c>
    </row>
    <row r="791" spans="1:7" s="14" customFormat="1" x14ac:dyDescent="0.2">
      <c r="A791" s="44"/>
      <c r="B791" s="10">
        <v>5540</v>
      </c>
      <c r="C791" s="68" t="s">
        <v>227</v>
      </c>
      <c r="D791" s="107">
        <v>2800</v>
      </c>
      <c r="E791" s="182">
        <v>133.56</v>
      </c>
      <c r="F791" s="180">
        <f t="shared" si="28"/>
        <v>2666.44</v>
      </c>
      <c r="G791" s="156">
        <f t="shared" si="29"/>
        <v>4.7699999999999999E-2</v>
      </c>
    </row>
    <row r="792" spans="1:7" s="14" customFormat="1" x14ac:dyDescent="0.2">
      <c r="A792" s="44"/>
      <c r="B792" s="15">
        <v>15</v>
      </c>
      <c r="C792" s="69" t="s">
        <v>243</v>
      </c>
      <c r="D792" s="108">
        <f>SUM(D793)</f>
        <v>10000</v>
      </c>
      <c r="E792" s="168">
        <f>SUM(E793)</f>
        <v>0</v>
      </c>
      <c r="F792" s="177">
        <f t="shared" si="28"/>
        <v>10000</v>
      </c>
      <c r="G792" s="163">
        <f t="shared" si="29"/>
        <v>0</v>
      </c>
    </row>
    <row r="793" spans="1:7" s="14" customFormat="1" ht="25.5" x14ac:dyDescent="0.2">
      <c r="A793" s="44"/>
      <c r="B793" s="10">
        <v>1554</v>
      </c>
      <c r="C793" s="71" t="s">
        <v>317</v>
      </c>
      <c r="D793" s="107">
        <f>SUM(D794)</f>
        <v>10000</v>
      </c>
      <c r="E793" s="167">
        <f>SUM(E794)</f>
        <v>0</v>
      </c>
      <c r="F793" s="180">
        <f t="shared" si="28"/>
        <v>10000</v>
      </c>
      <c r="G793" s="156">
        <f t="shared" si="29"/>
        <v>0</v>
      </c>
    </row>
    <row r="794" spans="1:7" s="14" customFormat="1" ht="25.5" x14ac:dyDescent="0.2">
      <c r="A794" s="44"/>
      <c r="B794" s="10"/>
      <c r="C794" s="85" t="s">
        <v>391</v>
      </c>
      <c r="D794" s="107">
        <v>10000</v>
      </c>
      <c r="E794" s="182">
        <v>0</v>
      </c>
      <c r="F794" s="180">
        <f t="shared" si="28"/>
        <v>10000</v>
      </c>
      <c r="G794" s="156">
        <f t="shared" si="29"/>
        <v>0</v>
      </c>
    </row>
    <row r="795" spans="1:7" s="14" customFormat="1" x14ac:dyDescent="0.2">
      <c r="A795" s="44" t="s">
        <v>72</v>
      </c>
      <c r="B795" s="15" t="s">
        <v>468</v>
      </c>
      <c r="C795" s="69"/>
      <c r="D795" s="108">
        <f>SUM(D796+D801+D806)</f>
        <v>828154</v>
      </c>
      <c r="E795" s="168">
        <f>SUM(E796+E801+E806)</f>
        <v>200829.09</v>
      </c>
      <c r="F795" s="177">
        <f t="shared" si="28"/>
        <v>627324.91</v>
      </c>
      <c r="G795" s="163">
        <f t="shared" si="29"/>
        <v>0.24250210709602321</v>
      </c>
    </row>
    <row r="796" spans="1:7" s="14" customFormat="1" x14ac:dyDescent="0.2">
      <c r="A796" s="44" t="s">
        <v>72</v>
      </c>
      <c r="B796" s="15" t="s">
        <v>279</v>
      </c>
      <c r="C796" s="90"/>
      <c r="D796" s="128">
        <f>SUM(D797)</f>
        <v>33798</v>
      </c>
      <c r="E796" s="194">
        <f>SUM(E797)</f>
        <v>8172.4</v>
      </c>
      <c r="F796" s="177">
        <f t="shared" si="28"/>
        <v>25625.599999999999</v>
      </c>
      <c r="G796" s="163">
        <f t="shared" si="29"/>
        <v>0.24180129001716077</v>
      </c>
    </row>
    <row r="797" spans="1:7" s="14" customFormat="1" x14ac:dyDescent="0.2">
      <c r="A797" s="44"/>
      <c r="B797" s="15">
        <v>50</v>
      </c>
      <c r="C797" s="69" t="s">
        <v>19</v>
      </c>
      <c r="D797" s="108">
        <f>SUM(D798+D800)</f>
        <v>33798</v>
      </c>
      <c r="E797" s="168">
        <f>SUM(E798+E800)</f>
        <v>8172.4</v>
      </c>
      <c r="F797" s="177">
        <f t="shared" si="28"/>
        <v>25625.599999999999</v>
      </c>
      <c r="G797" s="163">
        <f t="shared" si="29"/>
        <v>0.24180129001716077</v>
      </c>
    </row>
    <row r="798" spans="1:7" s="14" customFormat="1" x14ac:dyDescent="0.2">
      <c r="A798" s="44"/>
      <c r="B798" s="10">
        <v>500</v>
      </c>
      <c r="C798" s="68" t="s">
        <v>210</v>
      </c>
      <c r="D798" s="107">
        <f>SUM(D799)</f>
        <v>25260</v>
      </c>
      <c r="E798" s="167">
        <f>SUM(E799)</f>
        <v>6012.43</v>
      </c>
      <c r="F798" s="180">
        <f t="shared" si="28"/>
        <v>19247.57</v>
      </c>
      <c r="G798" s="156">
        <f t="shared" si="29"/>
        <v>0.23802177355502771</v>
      </c>
    </row>
    <row r="799" spans="1:7" s="14" customFormat="1" x14ac:dyDescent="0.2">
      <c r="A799" s="44"/>
      <c r="B799" s="10">
        <v>5002</v>
      </c>
      <c r="C799" s="68" t="s">
        <v>218</v>
      </c>
      <c r="D799" s="107">
        <v>25260</v>
      </c>
      <c r="E799" s="182">
        <v>6012.43</v>
      </c>
      <c r="F799" s="180">
        <f t="shared" si="28"/>
        <v>19247.57</v>
      </c>
      <c r="G799" s="156">
        <f t="shared" si="29"/>
        <v>0.23802177355502771</v>
      </c>
    </row>
    <row r="800" spans="1:7" s="14" customFormat="1" x14ac:dyDescent="0.2">
      <c r="A800" s="44"/>
      <c r="B800" s="10">
        <v>506</v>
      </c>
      <c r="C800" s="68" t="s">
        <v>211</v>
      </c>
      <c r="D800" s="107">
        <v>8538</v>
      </c>
      <c r="E800" s="182">
        <v>2159.9699999999998</v>
      </c>
      <c r="F800" s="180">
        <f t="shared" si="28"/>
        <v>6378.0300000000007</v>
      </c>
      <c r="G800" s="156">
        <f t="shared" si="29"/>
        <v>0.25298313422347152</v>
      </c>
    </row>
    <row r="801" spans="1:7" s="14" customFormat="1" x14ac:dyDescent="0.2">
      <c r="A801" s="44" t="s">
        <v>72</v>
      </c>
      <c r="B801" s="15" t="s">
        <v>283</v>
      </c>
      <c r="C801" s="90"/>
      <c r="D801" s="128">
        <f>SUM(D802)</f>
        <v>123606</v>
      </c>
      <c r="E801" s="194">
        <f>SUM(E802)</f>
        <v>30016.2</v>
      </c>
      <c r="F801" s="177">
        <f t="shared" si="28"/>
        <v>93589.8</v>
      </c>
      <c r="G801" s="163">
        <f t="shared" si="29"/>
        <v>0.24283772632396486</v>
      </c>
    </row>
    <row r="802" spans="1:7" s="14" customFormat="1" x14ac:dyDescent="0.2">
      <c r="A802" s="44"/>
      <c r="B802" s="15">
        <v>50</v>
      </c>
      <c r="C802" s="69" t="s">
        <v>19</v>
      </c>
      <c r="D802" s="108">
        <f>SUM(D803+D805)</f>
        <v>123606</v>
      </c>
      <c r="E802" s="168">
        <f>SUM(E803+E805)</f>
        <v>30016.2</v>
      </c>
      <c r="F802" s="177">
        <f t="shared" si="28"/>
        <v>93589.8</v>
      </c>
      <c r="G802" s="163">
        <f t="shared" si="29"/>
        <v>0.24283772632396486</v>
      </c>
    </row>
    <row r="803" spans="1:7" s="14" customFormat="1" x14ac:dyDescent="0.2">
      <c r="A803" s="44"/>
      <c r="B803" s="10">
        <v>500</v>
      </c>
      <c r="C803" s="68" t="s">
        <v>210</v>
      </c>
      <c r="D803" s="107">
        <f>SUM(D804)</f>
        <v>92381</v>
      </c>
      <c r="E803" s="167">
        <f>SUM(E804)</f>
        <v>22633.06</v>
      </c>
      <c r="F803" s="180">
        <f t="shared" si="28"/>
        <v>69747.94</v>
      </c>
      <c r="G803" s="156">
        <f t="shared" si="29"/>
        <v>0.24499691495004386</v>
      </c>
    </row>
    <row r="804" spans="1:7" s="14" customFormat="1" x14ac:dyDescent="0.2">
      <c r="A804" s="44"/>
      <c r="B804" s="10">
        <v>5002</v>
      </c>
      <c r="C804" s="68" t="s">
        <v>218</v>
      </c>
      <c r="D804" s="107">
        <v>92381</v>
      </c>
      <c r="E804" s="182">
        <v>22633.06</v>
      </c>
      <c r="F804" s="180">
        <f t="shared" si="28"/>
        <v>69747.94</v>
      </c>
      <c r="G804" s="156">
        <f t="shared" si="29"/>
        <v>0.24499691495004386</v>
      </c>
    </row>
    <row r="805" spans="1:7" s="14" customFormat="1" x14ac:dyDescent="0.2">
      <c r="A805" s="44"/>
      <c r="B805" s="10">
        <v>506</v>
      </c>
      <c r="C805" s="68" t="s">
        <v>211</v>
      </c>
      <c r="D805" s="107">
        <v>31225</v>
      </c>
      <c r="E805" s="182">
        <v>7383.14</v>
      </c>
      <c r="F805" s="180">
        <f t="shared" si="28"/>
        <v>23841.86</v>
      </c>
      <c r="G805" s="156">
        <f t="shared" si="29"/>
        <v>0.23644963971176944</v>
      </c>
    </row>
    <row r="806" spans="1:7" s="14" customFormat="1" x14ac:dyDescent="0.2">
      <c r="A806" s="44" t="s">
        <v>72</v>
      </c>
      <c r="B806" s="15" t="s">
        <v>284</v>
      </c>
      <c r="C806" s="90"/>
      <c r="D806" s="128">
        <f>SUM(D807)</f>
        <v>670750</v>
      </c>
      <c r="E806" s="194">
        <f>SUM(E807)</f>
        <v>162640.49</v>
      </c>
      <c r="F806" s="177">
        <f t="shared" si="28"/>
        <v>508109.51</v>
      </c>
      <c r="G806" s="163">
        <f t="shared" si="29"/>
        <v>0.24247557212076032</v>
      </c>
    </row>
    <row r="807" spans="1:7" s="14" customFormat="1" x14ac:dyDescent="0.2">
      <c r="A807" s="44"/>
      <c r="B807" s="15">
        <v>50</v>
      </c>
      <c r="C807" s="69" t="s">
        <v>19</v>
      </c>
      <c r="D807" s="108">
        <f>SUM(D808+D810)</f>
        <v>670750</v>
      </c>
      <c r="E807" s="168">
        <f>SUM(E808+E810)</f>
        <v>162640.49</v>
      </c>
      <c r="F807" s="177">
        <f t="shared" ref="F807:F876" si="30">D807-E807</f>
        <v>508109.51</v>
      </c>
      <c r="G807" s="163">
        <f t="shared" ref="G807:G876" si="31">E807/D807</f>
        <v>0.24247557212076032</v>
      </c>
    </row>
    <row r="808" spans="1:7" s="14" customFormat="1" x14ac:dyDescent="0.2">
      <c r="A808" s="44"/>
      <c r="B808" s="10">
        <v>500</v>
      </c>
      <c r="C808" s="68" t="s">
        <v>210</v>
      </c>
      <c r="D808" s="107">
        <f>SUM(D809)</f>
        <v>501308</v>
      </c>
      <c r="E808" s="167">
        <f>SUM(E809)</f>
        <v>122134.38</v>
      </c>
      <c r="F808" s="180">
        <f t="shared" si="30"/>
        <v>379173.62</v>
      </c>
      <c r="G808" s="156">
        <f t="shared" si="31"/>
        <v>0.2436314202047444</v>
      </c>
    </row>
    <row r="809" spans="1:7" s="14" customFormat="1" x14ac:dyDescent="0.2">
      <c r="A809" s="44"/>
      <c r="B809" s="10">
        <v>5002</v>
      </c>
      <c r="C809" s="68" t="s">
        <v>218</v>
      </c>
      <c r="D809" s="107">
        <v>501308</v>
      </c>
      <c r="E809" s="182">
        <v>122134.38</v>
      </c>
      <c r="F809" s="180">
        <f t="shared" si="30"/>
        <v>379173.62</v>
      </c>
      <c r="G809" s="156">
        <f t="shared" si="31"/>
        <v>0.2436314202047444</v>
      </c>
    </row>
    <row r="810" spans="1:7" s="14" customFormat="1" x14ac:dyDescent="0.2">
      <c r="A810" s="44"/>
      <c r="B810" s="10">
        <v>506</v>
      </c>
      <c r="C810" s="68" t="s">
        <v>211</v>
      </c>
      <c r="D810" s="107">
        <v>169442</v>
      </c>
      <c r="E810" s="182">
        <v>40506.11</v>
      </c>
      <c r="F810" s="180">
        <f t="shared" si="30"/>
        <v>128935.89</v>
      </c>
      <c r="G810" s="156">
        <f t="shared" si="31"/>
        <v>0.23905590113431144</v>
      </c>
    </row>
    <row r="811" spans="1:7" s="14" customFormat="1" x14ac:dyDescent="0.2">
      <c r="A811" s="44" t="s">
        <v>285</v>
      </c>
      <c r="B811" s="15" t="s">
        <v>286</v>
      </c>
      <c r="C811" s="90"/>
      <c r="D811" s="128">
        <f>SUM(D812)</f>
        <v>124153</v>
      </c>
      <c r="E811" s="194">
        <f>SUM(E812)</f>
        <v>30097</v>
      </c>
      <c r="F811" s="177">
        <f t="shared" si="30"/>
        <v>94056</v>
      </c>
      <c r="G811" s="163">
        <f t="shared" si="31"/>
        <v>0.24241862862758048</v>
      </c>
    </row>
    <row r="812" spans="1:7" s="14" customFormat="1" x14ac:dyDescent="0.2">
      <c r="A812" s="44"/>
      <c r="B812" s="15">
        <v>50</v>
      </c>
      <c r="C812" s="69" t="s">
        <v>19</v>
      </c>
      <c r="D812" s="108">
        <f>SUM(D813+D815)</f>
        <v>124153</v>
      </c>
      <c r="E812" s="168">
        <f>SUM(E813+E815)</f>
        <v>30097</v>
      </c>
      <c r="F812" s="177">
        <f t="shared" si="30"/>
        <v>94056</v>
      </c>
      <c r="G812" s="163">
        <f t="shared" si="31"/>
        <v>0.24241862862758048</v>
      </c>
    </row>
    <row r="813" spans="1:7" s="14" customFormat="1" x14ac:dyDescent="0.2">
      <c r="A813" s="44"/>
      <c r="B813" s="10">
        <v>500</v>
      </c>
      <c r="C813" s="68" t="s">
        <v>210</v>
      </c>
      <c r="D813" s="107">
        <f>SUM(D814)</f>
        <v>92790</v>
      </c>
      <c r="E813" s="167">
        <f>SUM(E814)</f>
        <v>22481.71</v>
      </c>
      <c r="F813" s="180">
        <f t="shared" si="30"/>
        <v>70308.290000000008</v>
      </c>
      <c r="G813" s="156">
        <f t="shared" si="31"/>
        <v>0.24228591443043432</v>
      </c>
    </row>
    <row r="814" spans="1:7" s="14" customFormat="1" x14ac:dyDescent="0.2">
      <c r="A814" s="44"/>
      <c r="B814" s="10">
        <v>5002</v>
      </c>
      <c r="C814" s="68" t="s">
        <v>218</v>
      </c>
      <c r="D814" s="107">
        <v>92790</v>
      </c>
      <c r="E814" s="182">
        <v>22481.71</v>
      </c>
      <c r="F814" s="180">
        <f t="shared" si="30"/>
        <v>70308.290000000008</v>
      </c>
      <c r="G814" s="156">
        <f t="shared" si="31"/>
        <v>0.24228591443043432</v>
      </c>
    </row>
    <row r="815" spans="1:7" s="14" customFormat="1" x14ac:dyDescent="0.2">
      <c r="A815" s="44"/>
      <c r="B815" s="10">
        <v>506</v>
      </c>
      <c r="C815" s="68" t="s">
        <v>211</v>
      </c>
      <c r="D815" s="107">
        <v>31363</v>
      </c>
      <c r="E815" s="182">
        <v>7615.29</v>
      </c>
      <c r="F815" s="180">
        <f t="shared" si="30"/>
        <v>23747.71</v>
      </c>
      <c r="G815" s="156">
        <f t="shared" si="31"/>
        <v>0.24281127443165512</v>
      </c>
    </row>
    <row r="816" spans="1:7" s="14" customFormat="1" x14ac:dyDescent="0.2">
      <c r="A816" s="44" t="s">
        <v>61</v>
      </c>
      <c r="B816" s="15" t="s">
        <v>469</v>
      </c>
      <c r="C816" s="69"/>
      <c r="D816" s="108">
        <f>SUM(D817+D843)</f>
        <v>1562103</v>
      </c>
      <c r="E816" s="168">
        <f>SUM(E817+E843)</f>
        <v>217592.56</v>
      </c>
      <c r="F816" s="177">
        <f t="shared" si="30"/>
        <v>1344510.44</v>
      </c>
      <c r="G816" s="163">
        <f t="shared" si="31"/>
        <v>0.13929463037968687</v>
      </c>
    </row>
    <row r="817" spans="1:7" s="14" customFormat="1" x14ac:dyDescent="0.2">
      <c r="A817" s="44" t="s">
        <v>61</v>
      </c>
      <c r="B817" s="17" t="s">
        <v>287</v>
      </c>
      <c r="C817" s="94"/>
      <c r="D817" s="108">
        <f>SUM(D818+D824+D837+D839)</f>
        <v>1436103</v>
      </c>
      <c r="E817" s="168">
        <f>SUM(E818+E824+E837+E839)</f>
        <v>185431.63999999998</v>
      </c>
      <c r="F817" s="177">
        <f t="shared" si="30"/>
        <v>1250671.3600000001</v>
      </c>
      <c r="G817" s="163">
        <f t="shared" si="31"/>
        <v>0.12912140702999714</v>
      </c>
    </row>
    <row r="818" spans="1:7" s="14" customFormat="1" x14ac:dyDescent="0.2">
      <c r="A818" s="44"/>
      <c r="B818" s="15">
        <v>50</v>
      </c>
      <c r="C818" s="69" t="s">
        <v>19</v>
      </c>
      <c r="D818" s="108">
        <f>SUM(D819+D822+D823)</f>
        <v>386200</v>
      </c>
      <c r="E818" s="168">
        <f>SUM(E819+E822+E823)</f>
        <v>89838.419999999984</v>
      </c>
      <c r="F818" s="177">
        <f t="shared" si="30"/>
        <v>296361.58</v>
      </c>
      <c r="G818" s="163">
        <f t="shared" si="31"/>
        <v>0.23262149145520453</v>
      </c>
    </row>
    <row r="819" spans="1:7" s="14" customFormat="1" x14ac:dyDescent="0.2">
      <c r="A819" s="44"/>
      <c r="B819" s="10">
        <v>500</v>
      </c>
      <c r="C819" s="68" t="s">
        <v>210</v>
      </c>
      <c r="D819" s="107">
        <f>SUM(D820:D821)</f>
        <v>288640</v>
      </c>
      <c r="E819" s="167">
        <f>SUM(E820:E821)</f>
        <v>66747.12</v>
      </c>
      <c r="F819" s="180">
        <f t="shared" si="30"/>
        <v>221892.88</v>
      </c>
      <c r="G819" s="156">
        <f t="shared" si="31"/>
        <v>0.23124695121951219</v>
      </c>
    </row>
    <row r="820" spans="1:7" s="14" customFormat="1" x14ac:dyDescent="0.2">
      <c r="A820" s="44"/>
      <c r="B820" s="10">
        <v>5002</v>
      </c>
      <c r="C820" s="68" t="s">
        <v>218</v>
      </c>
      <c r="D820" s="107">
        <v>288640</v>
      </c>
      <c r="E820" s="182">
        <v>66084.289999999994</v>
      </c>
      <c r="F820" s="180">
        <f t="shared" si="30"/>
        <v>222555.71000000002</v>
      </c>
      <c r="G820" s="156">
        <f t="shared" si="31"/>
        <v>0.22895056125277161</v>
      </c>
    </row>
    <row r="821" spans="1:7" s="14" customFormat="1" x14ac:dyDescent="0.2">
      <c r="A821" s="44"/>
      <c r="B821" s="10">
        <v>5005</v>
      </c>
      <c r="C821" s="68" t="s">
        <v>241</v>
      </c>
      <c r="D821" s="107">
        <v>0</v>
      </c>
      <c r="E821" s="182">
        <v>662.83</v>
      </c>
      <c r="F821" s="180">
        <f t="shared" si="30"/>
        <v>-662.83</v>
      </c>
      <c r="G821" s="156"/>
    </row>
    <row r="822" spans="1:7" s="14" customFormat="1" x14ac:dyDescent="0.2">
      <c r="A822" s="44"/>
      <c r="B822" s="10">
        <v>5005</v>
      </c>
      <c r="C822" s="68" t="s">
        <v>85</v>
      </c>
      <c r="D822" s="107">
        <v>0</v>
      </c>
      <c r="E822" s="182">
        <v>541.73</v>
      </c>
      <c r="F822" s="180">
        <f t="shared" si="30"/>
        <v>-541.73</v>
      </c>
      <c r="G822" s="156"/>
    </row>
    <row r="823" spans="1:7" s="14" customFormat="1" x14ac:dyDescent="0.2">
      <c r="A823" s="44"/>
      <c r="B823" s="10">
        <v>506</v>
      </c>
      <c r="C823" s="68" t="s">
        <v>211</v>
      </c>
      <c r="D823" s="107">
        <v>97560</v>
      </c>
      <c r="E823" s="182">
        <v>22549.57</v>
      </c>
      <c r="F823" s="180">
        <f t="shared" si="30"/>
        <v>75010.429999999993</v>
      </c>
      <c r="G823" s="156">
        <f t="shared" si="31"/>
        <v>0.23113540385403852</v>
      </c>
    </row>
    <row r="824" spans="1:7" s="14" customFormat="1" x14ac:dyDescent="0.2">
      <c r="A824" s="44"/>
      <c r="B824" s="15">
        <v>55</v>
      </c>
      <c r="C824" s="69" t="s">
        <v>20</v>
      </c>
      <c r="D824" s="108">
        <f>SUM(D825:D836)</f>
        <v>209036</v>
      </c>
      <c r="E824" s="168">
        <f>SUM(E825:E836)</f>
        <v>67526.16</v>
      </c>
      <c r="F824" s="177">
        <f t="shared" si="30"/>
        <v>141509.84</v>
      </c>
      <c r="G824" s="163">
        <f t="shared" si="31"/>
        <v>0.32303603207103082</v>
      </c>
    </row>
    <row r="825" spans="1:7" s="14" customFormat="1" x14ac:dyDescent="0.2">
      <c r="A825" s="44"/>
      <c r="B825" s="10">
        <v>5500</v>
      </c>
      <c r="C825" s="68" t="s">
        <v>21</v>
      </c>
      <c r="D825" s="107">
        <v>9000</v>
      </c>
      <c r="E825" s="182">
        <v>2785.18</v>
      </c>
      <c r="F825" s="180">
        <f t="shared" si="30"/>
        <v>6214.82</v>
      </c>
      <c r="G825" s="156">
        <f t="shared" si="31"/>
        <v>0.30946444444444443</v>
      </c>
    </row>
    <row r="826" spans="1:7" s="14" customFormat="1" x14ac:dyDescent="0.2">
      <c r="A826" s="44"/>
      <c r="B826" s="10">
        <v>5504</v>
      </c>
      <c r="C826" s="68" t="s">
        <v>23</v>
      </c>
      <c r="D826" s="107">
        <v>8079</v>
      </c>
      <c r="E826" s="182">
        <v>1757.64</v>
      </c>
      <c r="F826" s="180">
        <f t="shared" si="30"/>
        <v>6321.36</v>
      </c>
      <c r="G826" s="156">
        <f t="shared" si="31"/>
        <v>0.21755662829558114</v>
      </c>
    </row>
    <row r="827" spans="1:7" s="14" customFormat="1" x14ac:dyDescent="0.2">
      <c r="A827" s="44"/>
      <c r="B827" s="10">
        <v>5511</v>
      </c>
      <c r="C827" s="68" t="s">
        <v>212</v>
      </c>
      <c r="D827" s="107">
        <v>118640</v>
      </c>
      <c r="E827" s="182">
        <v>45029.55</v>
      </c>
      <c r="F827" s="180">
        <f t="shared" si="30"/>
        <v>73610.45</v>
      </c>
      <c r="G827" s="156">
        <f t="shared" si="31"/>
        <v>0.3795477916385705</v>
      </c>
    </row>
    <row r="828" spans="1:7" s="14" customFormat="1" x14ac:dyDescent="0.2">
      <c r="A828" s="44"/>
      <c r="B828" s="10">
        <v>5513</v>
      </c>
      <c r="C828" s="68" t="s">
        <v>24</v>
      </c>
      <c r="D828" s="107">
        <v>12669</v>
      </c>
      <c r="E828" s="182">
        <v>3296.98</v>
      </c>
      <c r="F828" s="180">
        <f t="shared" si="30"/>
        <v>9372.02</v>
      </c>
      <c r="G828" s="156">
        <f t="shared" si="31"/>
        <v>0.26023995579761622</v>
      </c>
    </row>
    <row r="829" spans="1:7" s="14" customFormat="1" x14ac:dyDescent="0.2">
      <c r="A829" s="44"/>
      <c r="B829" s="10">
        <v>5514</v>
      </c>
      <c r="C829" s="68" t="s">
        <v>213</v>
      </c>
      <c r="D829" s="107">
        <v>9300</v>
      </c>
      <c r="E829" s="182">
        <v>1517.34</v>
      </c>
      <c r="F829" s="180">
        <f t="shared" si="30"/>
        <v>7782.66</v>
      </c>
      <c r="G829" s="156">
        <f t="shared" si="31"/>
        <v>0.16315483870967742</v>
      </c>
    </row>
    <row r="830" spans="1:7" s="14" customFormat="1" x14ac:dyDescent="0.2">
      <c r="A830" s="44"/>
      <c r="B830" s="10">
        <v>5515</v>
      </c>
      <c r="C830" s="68" t="s">
        <v>25</v>
      </c>
      <c r="D830" s="107">
        <v>11870</v>
      </c>
      <c r="E830" s="182">
        <v>3711.15</v>
      </c>
      <c r="F830" s="180">
        <f t="shared" si="30"/>
        <v>8158.85</v>
      </c>
      <c r="G830" s="156">
        <f t="shared" si="31"/>
        <v>0.31264953664700929</v>
      </c>
    </row>
    <row r="831" spans="1:7" s="14" customFormat="1" x14ac:dyDescent="0.2">
      <c r="A831" s="44"/>
      <c r="B831" s="10">
        <v>5522</v>
      </c>
      <c r="C831" s="68" t="s">
        <v>86</v>
      </c>
      <c r="D831" s="107">
        <v>200</v>
      </c>
      <c r="E831" s="182">
        <v>18</v>
      </c>
      <c r="F831" s="180">
        <f t="shared" si="30"/>
        <v>182</v>
      </c>
      <c r="G831" s="156">
        <f t="shared" si="31"/>
        <v>0.09</v>
      </c>
    </row>
    <row r="832" spans="1:7" s="14" customFormat="1" x14ac:dyDescent="0.2">
      <c r="A832" s="44"/>
      <c r="B832" s="10">
        <v>5524</v>
      </c>
      <c r="C832" s="68" t="s">
        <v>27</v>
      </c>
      <c r="D832" s="107">
        <v>32018</v>
      </c>
      <c r="E832" s="182">
        <v>9147.7199999999993</v>
      </c>
      <c r="F832" s="180">
        <f t="shared" si="30"/>
        <v>22870.28</v>
      </c>
      <c r="G832" s="156">
        <f t="shared" si="31"/>
        <v>0.28570554063339371</v>
      </c>
    </row>
    <row r="833" spans="1:7" s="14" customFormat="1" x14ac:dyDescent="0.2">
      <c r="A833" s="44"/>
      <c r="B833" s="10">
        <v>5525</v>
      </c>
      <c r="C833" s="68" t="s">
        <v>41</v>
      </c>
      <c r="D833" s="107">
        <v>4000</v>
      </c>
      <c r="E833" s="182">
        <v>135.6</v>
      </c>
      <c r="F833" s="180">
        <f t="shared" si="30"/>
        <v>3864.4</v>
      </c>
      <c r="G833" s="156">
        <f t="shared" si="31"/>
        <v>3.39E-2</v>
      </c>
    </row>
    <row r="834" spans="1:7" s="14" customFormat="1" x14ac:dyDescent="0.2">
      <c r="A834" s="44"/>
      <c r="B834" s="10">
        <v>5532</v>
      </c>
      <c r="C834" s="68" t="s">
        <v>84</v>
      </c>
      <c r="D834" s="107">
        <v>500</v>
      </c>
      <c r="E834" s="182">
        <v>0</v>
      </c>
      <c r="F834" s="180">
        <f t="shared" si="30"/>
        <v>500</v>
      </c>
      <c r="G834" s="156">
        <f t="shared" si="31"/>
        <v>0</v>
      </c>
    </row>
    <row r="835" spans="1:7" s="14" customFormat="1" x14ac:dyDescent="0.2">
      <c r="A835" s="44"/>
      <c r="B835" s="10">
        <v>5539</v>
      </c>
      <c r="C835" s="68" t="s">
        <v>230</v>
      </c>
      <c r="D835" s="107">
        <v>760</v>
      </c>
      <c r="E835" s="182">
        <v>59.8</v>
      </c>
      <c r="F835" s="180">
        <f t="shared" si="30"/>
        <v>700.2</v>
      </c>
      <c r="G835" s="156">
        <f t="shared" si="31"/>
        <v>7.8684210526315787E-2</v>
      </c>
    </row>
    <row r="836" spans="1:7" s="14" customFormat="1" x14ac:dyDescent="0.2">
      <c r="A836" s="44"/>
      <c r="B836" s="10">
        <v>5540</v>
      </c>
      <c r="C836" s="68" t="s">
        <v>227</v>
      </c>
      <c r="D836" s="107">
        <v>2000</v>
      </c>
      <c r="E836" s="182">
        <v>67.2</v>
      </c>
      <c r="F836" s="180">
        <f t="shared" si="30"/>
        <v>1932.8</v>
      </c>
      <c r="G836" s="156">
        <f t="shared" si="31"/>
        <v>3.3600000000000005E-2</v>
      </c>
    </row>
    <row r="837" spans="1:7" s="14" customFormat="1" x14ac:dyDescent="0.2">
      <c r="A837" s="44"/>
      <c r="B837" s="32">
        <v>60</v>
      </c>
      <c r="C837" s="70" t="s">
        <v>82</v>
      </c>
      <c r="D837" s="108">
        <f>SUM(D838)</f>
        <v>320</v>
      </c>
      <c r="E837" s="168">
        <f>SUM(E838)</f>
        <v>67.06</v>
      </c>
      <c r="F837" s="177">
        <f t="shared" si="30"/>
        <v>252.94</v>
      </c>
      <c r="G837" s="163">
        <f t="shared" si="31"/>
        <v>0.20956250000000001</v>
      </c>
    </row>
    <row r="838" spans="1:7" x14ac:dyDescent="0.2">
      <c r="A838" s="46"/>
      <c r="B838" s="30">
        <v>6010</v>
      </c>
      <c r="C838" s="71" t="s">
        <v>215</v>
      </c>
      <c r="D838" s="107">
        <v>320</v>
      </c>
      <c r="E838" s="182">
        <v>67.06</v>
      </c>
      <c r="F838" s="180">
        <f t="shared" si="30"/>
        <v>252.94</v>
      </c>
      <c r="G838" s="156">
        <f t="shared" si="31"/>
        <v>0.20956250000000001</v>
      </c>
    </row>
    <row r="839" spans="1:7" x14ac:dyDescent="0.2">
      <c r="A839" s="46"/>
      <c r="B839" s="15">
        <v>15</v>
      </c>
      <c r="C839" s="69" t="s">
        <v>243</v>
      </c>
      <c r="D839" s="108">
        <f>SUM(D840)</f>
        <v>840547</v>
      </c>
      <c r="E839" s="168">
        <f>SUM(E840)</f>
        <v>28000</v>
      </c>
      <c r="F839" s="177">
        <f t="shared" si="30"/>
        <v>812547</v>
      </c>
      <c r="G839" s="163">
        <f t="shared" si="31"/>
        <v>3.3311641109896296E-2</v>
      </c>
    </row>
    <row r="840" spans="1:7" x14ac:dyDescent="0.2">
      <c r="A840" s="46"/>
      <c r="B840" s="10">
        <v>1551</v>
      </c>
      <c r="C840" s="68" t="s">
        <v>228</v>
      </c>
      <c r="D840" s="107">
        <f>SUM(D841:D842)</f>
        <v>840547</v>
      </c>
      <c r="E840" s="167">
        <f>SUM(E841:E842)</f>
        <v>28000</v>
      </c>
      <c r="F840" s="180">
        <f t="shared" si="30"/>
        <v>812547</v>
      </c>
      <c r="G840" s="156">
        <f t="shared" si="31"/>
        <v>3.3311641109896296E-2</v>
      </c>
    </row>
    <row r="841" spans="1:7" ht="25.5" x14ac:dyDescent="0.2">
      <c r="A841" s="46"/>
      <c r="B841" s="10"/>
      <c r="C841" s="86" t="s">
        <v>392</v>
      </c>
      <c r="D841" s="107">
        <v>837547</v>
      </c>
      <c r="E841" s="182">
        <v>28000</v>
      </c>
      <c r="F841" s="180">
        <f t="shared" si="30"/>
        <v>809547</v>
      </c>
      <c r="G841" s="156">
        <f t="shared" si="31"/>
        <v>3.3430959695396202E-2</v>
      </c>
    </row>
    <row r="842" spans="1:7" ht="38.25" x14ac:dyDescent="0.2">
      <c r="A842" s="46"/>
      <c r="B842" s="10"/>
      <c r="C842" s="86" t="s">
        <v>394</v>
      </c>
      <c r="D842" s="107">
        <v>3000</v>
      </c>
      <c r="E842" s="182">
        <v>0</v>
      </c>
      <c r="F842" s="180">
        <f t="shared" si="30"/>
        <v>3000</v>
      </c>
      <c r="G842" s="156">
        <f t="shared" si="31"/>
        <v>0</v>
      </c>
    </row>
    <row r="843" spans="1:7" x14ac:dyDescent="0.2">
      <c r="A843" s="44" t="s">
        <v>61</v>
      </c>
      <c r="B843" s="17" t="s">
        <v>189</v>
      </c>
      <c r="C843" s="94"/>
      <c r="D843" s="108">
        <f>SUM(D844)</f>
        <v>126000</v>
      </c>
      <c r="E843" s="168">
        <f>SUM(E844)</f>
        <v>32160.92</v>
      </c>
      <c r="F843" s="177">
        <f t="shared" si="30"/>
        <v>93839.08</v>
      </c>
      <c r="G843" s="163">
        <f t="shared" si="31"/>
        <v>0.25524539682539682</v>
      </c>
    </row>
    <row r="844" spans="1:7" s="14" customFormat="1" x14ac:dyDescent="0.2">
      <c r="A844" s="44"/>
      <c r="B844" s="15">
        <v>55</v>
      </c>
      <c r="C844" s="69" t="s">
        <v>20</v>
      </c>
      <c r="D844" s="108">
        <f>SUM(D845)</f>
        <v>126000</v>
      </c>
      <c r="E844" s="168">
        <f>SUM(E845)</f>
        <v>32160.92</v>
      </c>
      <c r="F844" s="177">
        <f t="shared" si="30"/>
        <v>93839.08</v>
      </c>
      <c r="G844" s="163">
        <f t="shared" si="31"/>
        <v>0.25524539682539682</v>
      </c>
    </row>
    <row r="845" spans="1:7" s="14" customFormat="1" x14ac:dyDescent="0.2">
      <c r="A845" s="44"/>
      <c r="B845" s="10">
        <v>5524</v>
      </c>
      <c r="C845" s="68" t="s">
        <v>397</v>
      </c>
      <c r="D845" s="107">
        <v>126000</v>
      </c>
      <c r="E845" s="182">
        <v>32160.92</v>
      </c>
      <c r="F845" s="180">
        <f t="shared" si="30"/>
        <v>93839.08</v>
      </c>
      <c r="G845" s="156">
        <f t="shared" si="31"/>
        <v>0.25524539682539682</v>
      </c>
    </row>
    <row r="846" spans="1:7" s="14" customFormat="1" x14ac:dyDescent="0.2">
      <c r="A846" s="44" t="s">
        <v>369</v>
      </c>
      <c r="B846" s="15" t="s">
        <v>470</v>
      </c>
      <c r="C846" s="85"/>
      <c r="D846" s="108">
        <f>SUM(D847+D869+D875)</f>
        <v>270927</v>
      </c>
      <c r="E846" s="168">
        <f>SUM(E847+E869+E875)</f>
        <v>55746.920000000006</v>
      </c>
      <c r="F846" s="177">
        <f t="shared" si="30"/>
        <v>215180.08</v>
      </c>
      <c r="G846" s="163">
        <f t="shared" si="31"/>
        <v>0.20576361898223508</v>
      </c>
    </row>
    <row r="847" spans="1:7" s="14" customFormat="1" x14ac:dyDescent="0.2">
      <c r="A847" s="44" t="s">
        <v>369</v>
      </c>
      <c r="B847" s="15" t="s">
        <v>116</v>
      </c>
      <c r="C847" s="90"/>
      <c r="D847" s="108">
        <f>SUM(D848+D849+D853+D866)</f>
        <v>262682</v>
      </c>
      <c r="E847" s="168">
        <f>SUM(E848+E849+E853+E866)</f>
        <v>55486.920000000006</v>
      </c>
      <c r="F847" s="177">
        <f t="shared" si="30"/>
        <v>207195.08</v>
      </c>
      <c r="G847" s="163">
        <f t="shared" si="31"/>
        <v>0.21123228847047001</v>
      </c>
    </row>
    <row r="848" spans="1:7" s="14" customFormat="1" x14ac:dyDescent="0.2">
      <c r="A848" s="44"/>
      <c r="B848" s="34">
        <v>452</v>
      </c>
      <c r="C848" s="87" t="s">
        <v>131</v>
      </c>
      <c r="D848" s="108">
        <v>150</v>
      </c>
      <c r="E848" s="183">
        <v>20</v>
      </c>
      <c r="F848" s="177">
        <f t="shared" si="30"/>
        <v>130</v>
      </c>
      <c r="G848" s="163">
        <f t="shared" si="31"/>
        <v>0.13333333333333333</v>
      </c>
    </row>
    <row r="849" spans="1:7" s="14" customFormat="1" x14ac:dyDescent="0.2">
      <c r="A849" s="44"/>
      <c r="B849" s="15">
        <v>50</v>
      </c>
      <c r="C849" s="69" t="s">
        <v>19</v>
      </c>
      <c r="D849" s="108">
        <f>SUM(D850+D852)</f>
        <v>203243</v>
      </c>
      <c r="E849" s="168">
        <f>SUM(E850+E852)</f>
        <v>47267.880000000005</v>
      </c>
      <c r="F849" s="177">
        <f t="shared" si="30"/>
        <v>155975.12</v>
      </c>
      <c r="G849" s="163">
        <f t="shared" si="31"/>
        <v>0.23256830493547134</v>
      </c>
    </row>
    <row r="850" spans="1:7" s="14" customFormat="1" x14ac:dyDescent="0.2">
      <c r="A850" s="44"/>
      <c r="B850" s="10">
        <v>500</v>
      </c>
      <c r="C850" s="68" t="s">
        <v>210</v>
      </c>
      <c r="D850" s="107">
        <f>SUM(D851)</f>
        <v>151908</v>
      </c>
      <c r="E850" s="167">
        <f>SUM(E851)</f>
        <v>35499.22</v>
      </c>
      <c r="F850" s="180">
        <f t="shared" si="30"/>
        <v>116408.78</v>
      </c>
      <c r="G850" s="156">
        <f t="shared" si="31"/>
        <v>0.23368894330779155</v>
      </c>
    </row>
    <row r="851" spans="1:7" s="14" customFormat="1" x14ac:dyDescent="0.2">
      <c r="A851" s="44"/>
      <c r="B851" s="10">
        <v>5002</v>
      </c>
      <c r="C851" s="68" t="s">
        <v>218</v>
      </c>
      <c r="D851" s="107">
        <v>151908</v>
      </c>
      <c r="E851" s="182">
        <v>35499.22</v>
      </c>
      <c r="F851" s="180">
        <f t="shared" si="30"/>
        <v>116408.78</v>
      </c>
      <c r="G851" s="156">
        <f t="shared" si="31"/>
        <v>0.23368894330779155</v>
      </c>
    </row>
    <row r="852" spans="1:7" s="14" customFormat="1" x14ac:dyDescent="0.2">
      <c r="A852" s="44"/>
      <c r="B852" s="10">
        <v>506</v>
      </c>
      <c r="C852" s="68" t="s">
        <v>211</v>
      </c>
      <c r="D852" s="107">
        <v>51335</v>
      </c>
      <c r="E852" s="182">
        <v>11768.66</v>
      </c>
      <c r="F852" s="180">
        <f t="shared" si="30"/>
        <v>39566.339999999997</v>
      </c>
      <c r="G852" s="156">
        <f t="shared" si="31"/>
        <v>0.2292521671374306</v>
      </c>
    </row>
    <row r="853" spans="1:7" s="14" customFormat="1" x14ac:dyDescent="0.2">
      <c r="A853" s="44"/>
      <c r="B853" s="15">
        <v>55</v>
      </c>
      <c r="C853" s="69" t="s">
        <v>20</v>
      </c>
      <c r="D853" s="108">
        <f>SUM(D854:D865)</f>
        <v>29977</v>
      </c>
      <c r="E853" s="168">
        <f>SUM(E854:E865)</f>
        <v>8199.0400000000009</v>
      </c>
      <c r="F853" s="177">
        <f t="shared" si="30"/>
        <v>21777.96</v>
      </c>
      <c r="G853" s="163">
        <f t="shared" si="31"/>
        <v>0.27351102511925812</v>
      </c>
    </row>
    <row r="854" spans="1:7" s="14" customFormat="1" x14ac:dyDescent="0.2">
      <c r="A854" s="44"/>
      <c r="B854" s="10">
        <v>5500</v>
      </c>
      <c r="C854" s="68" t="s">
        <v>21</v>
      </c>
      <c r="D854" s="107">
        <v>1890</v>
      </c>
      <c r="E854" s="182">
        <v>558.80999999999995</v>
      </c>
      <c r="F854" s="180">
        <f t="shared" si="30"/>
        <v>1331.19</v>
      </c>
      <c r="G854" s="156">
        <f t="shared" si="31"/>
        <v>0.29566666666666663</v>
      </c>
    </row>
    <row r="855" spans="1:7" s="14" customFormat="1" x14ac:dyDescent="0.2">
      <c r="A855" s="44"/>
      <c r="B855" s="10">
        <v>5503</v>
      </c>
      <c r="C855" s="68" t="s">
        <v>22</v>
      </c>
      <c r="D855" s="107">
        <v>180</v>
      </c>
      <c r="E855" s="182">
        <v>0</v>
      </c>
      <c r="F855" s="180">
        <f t="shared" si="30"/>
        <v>180</v>
      </c>
      <c r="G855" s="156">
        <f t="shared" si="31"/>
        <v>0</v>
      </c>
    </row>
    <row r="856" spans="1:7" s="14" customFormat="1" x14ac:dyDescent="0.2">
      <c r="A856" s="44"/>
      <c r="B856" s="10">
        <v>5504</v>
      </c>
      <c r="C856" s="68" t="s">
        <v>23</v>
      </c>
      <c r="D856" s="107">
        <v>570</v>
      </c>
      <c r="E856" s="182">
        <v>65</v>
      </c>
      <c r="F856" s="180">
        <f t="shared" si="30"/>
        <v>505</v>
      </c>
      <c r="G856" s="156">
        <f t="shared" si="31"/>
        <v>0.11403508771929824</v>
      </c>
    </row>
    <row r="857" spans="1:7" s="14" customFormat="1" x14ac:dyDescent="0.2">
      <c r="A857" s="44"/>
      <c r="B857" s="10">
        <v>5511</v>
      </c>
      <c r="C857" s="68" t="s">
        <v>212</v>
      </c>
      <c r="D857" s="107">
        <v>8685</v>
      </c>
      <c r="E857" s="182">
        <v>3186.31</v>
      </c>
      <c r="F857" s="180">
        <f t="shared" si="30"/>
        <v>5498.6900000000005</v>
      </c>
      <c r="G857" s="156">
        <f t="shared" si="31"/>
        <v>0.36687507196315483</v>
      </c>
    </row>
    <row r="858" spans="1:7" s="14" customFormat="1" x14ac:dyDescent="0.2">
      <c r="A858" s="44"/>
      <c r="B858" s="10">
        <v>5513</v>
      </c>
      <c r="C858" s="68" t="s">
        <v>24</v>
      </c>
      <c r="D858" s="107">
        <v>300</v>
      </c>
      <c r="E858" s="182">
        <v>0</v>
      </c>
      <c r="F858" s="180">
        <f t="shared" si="30"/>
        <v>300</v>
      </c>
      <c r="G858" s="156">
        <f t="shared" si="31"/>
        <v>0</v>
      </c>
    </row>
    <row r="859" spans="1:7" s="14" customFormat="1" x14ac:dyDescent="0.2">
      <c r="A859" s="44"/>
      <c r="B859" s="10">
        <v>5514</v>
      </c>
      <c r="C859" s="68" t="s">
        <v>213</v>
      </c>
      <c r="D859" s="107">
        <v>1000</v>
      </c>
      <c r="E859" s="182">
        <v>38.67</v>
      </c>
      <c r="F859" s="180">
        <f t="shared" si="30"/>
        <v>961.33</v>
      </c>
      <c r="G859" s="156">
        <f t="shared" si="31"/>
        <v>3.8670000000000003E-2</v>
      </c>
    </row>
    <row r="860" spans="1:7" s="14" customFormat="1" x14ac:dyDescent="0.2">
      <c r="A860" s="44"/>
      <c r="B860" s="10">
        <v>5515</v>
      </c>
      <c r="C860" s="68" t="s">
        <v>25</v>
      </c>
      <c r="D860" s="107">
        <v>1800</v>
      </c>
      <c r="E860" s="182">
        <v>281</v>
      </c>
      <c r="F860" s="180">
        <f t="shared" si="30"/>
        <v>1519</v>
      </c>
      <c r="G860" s="156">
        <f t="shared" si="31"/>
        <v>0.15611111111111112</v>
      </c>
    </row>
    <row r="861" spans="1:7" s="14" customFormat="1" x14ac:dyDescent="0.2">
      <c r="A861" s="44"/>
      <c r="B861" s="10">
        <v>5522</v>
      </c>
      <c r="C861" s="68" t="s">
        <v>86</v>
      </c>
      <c r="D861" s="107">
        <v>60</v>
      </c>
      <c r="E861" s="182">
        <v>0</v>
      </c>
      <c r="F861" s="180">
        <f t="shared" si="30"/>
        <v>60</v>
      </c>
      <c r="G861" s="156">
        <f t="shared" si="31"/>
        <v>0</v>
      </c>
    </row>
    <row r="862" spans="1:7" s="14" customFormat="1" x14ac:dyDescent="0.2">
      <c r="A862" s="46"/>
      <c r="B862" s="10">
        <v>5524</v>
      </c>
      <c r="C862" s="68" t="s">
        <v>27</v>
      </c>
      <c r="D862" s="107">
        <v>14910</v>
      </c>
      <c r="E862" s="182">
        <v>3890.05</v>
      </c>
      <c r="F862" s="180">
        <f t="shared" si="30"/>
        <v>11019.95</v>
      </c>
      <c r="G862" s="156">
        <f t="shared" si="31"/>
        <v>0.26090207914151575</v>
      </c>
    </row>
    <row r="863" spans="1:7" s="14" customFormat="1" x14ac:dyDescent="0.2">
      <c r="A863" s="46"/>
      <c r="B863" s="10">
        <v>5525</v>
      </c>
      <c r="C863" s="68" t="s">
        <v>41</v>
      </c>
      <c r="D863" s="107">
        <v>200</v>
      </c>
      <c r="E863" s="182">
        <v>40</v>
      </c>
      <c r="F863" s="180">
        <f t="shared" si="30"/>
        <v>160</v>
      </c>
      <c r="G863" s="156">
        <f t="shared" si="31"/>
        <v>0.2</v>
      </c>
    </row>
    <row r="864" spans="1:7" s="14" customFormat="1" x14ac:dyDescent="0.2">
      <c r="A864" s="46"/>
      <c r="B864" s="10">
        <v>5539</v>
      </c>
      <c r="C864" s="68" t="s">
        <v>230</v>
      </c>
      <c r="D864" s="107">
        <v>82</v>
      </c>
      <c r="E864" s="182">
        <v>26.3</v>
      </c>
      <c r="F864" s="180">
        <f t="shared" si="30"/>
        <v>55.7</v>
      </c>
      <c r="G864" s="156">
        <f t="shared" si="31"/>
        <v>0.32073170731707318</v>
      </c>
    </row>
    <row r="865" spans="1:7" s="14" customFormat="1" x14ac:dyDescent="0.2">
      <c r="A865" s="46"/>
      <c r="B865" s="10">
        <v>5540</v>
      </c>
      <c r="C865" s="68" t="s">
        <v>227</v>
      </c>
      <c r="D865" s="107">
        <v>300</v>
      </c>
      <c r="E865" s="182">
        <v>112.9</v>
      </c>
      <c r="F865" s="180">
        <f t="shared" si="30"/>
        <v>187.1</v>
      </c>
      <c r="G865" s="156">
        <f t="shared" si="31"/>
        <v>0.37633333333333335</v>
      </c>
    </row>
    <row r="866" spans="1:7" s="14" customFormat="1" x14ac:dyDescent="0.2">
      <c r="A866" s="46"/>
      <c r="B866" s="15">
        <v>15</v>
      </c>
      <c r="C866" s="69" t="s">
        <v>243</v>
      </c>
      <c r="D866" s="108">
        <f>SUM(D867)</f>
        <v>29312</v>
      </c>
      <c r="E866" s="168">
        <f>SUM(E867)</f>
        <v>0</v>
      </c>
      <c r="F866" s="177">
        <f t="shared" si="30"/>
        <v>29312</v>
      </c>
      <c r="G866" s="163">
        <f t="shared" si="31"/>
        <v>0</v>
      </c>
    </row>
    <row r="867" spans="1:7" s="14" customFormat="1" x14ac:dyDescent="0.2">
      <c r="A867" s="46"/>
      <c r="B867" s="10">
        <v>1551</v>
      </c>
      <c r="C867" s="68" t="s">
        <v>228</v>
      </c>
      <c r="D867" s="107">
        <f>SUM(D868)</f>
        <v>29312</v>
      </c>
      <c r="E867" s="167">
        <f>SUM(E868)</f>
        <v>0</v>
      </c>
      <c r="F867" s="180">
        <f t="shared" si="30"/>
        <v>29312</v>
      </c>
      <c r="G867" s="156">
        <f t="shared" si="31"/>
        <v>0</v>
      </c>
    </row>
    <row r="868" spans="1:7" s="14" customFormat="1" ht="25.5" x14ac:dyDescent="0.2">
      <c r="A868" s="46"/>
      <c r="B868" s="10"/>
      <c r="C868" s="85" t="s">
        <v>339</v>
      </c>
      <c r="D868" s="107">
        <v>29312</v>
      </c>
      <c r="E868" s="182">
        <v>0</v>
      </c>
      <c r="F868" s="180">
        <f t="shared" si="30"/>
        <v>29312</v>
      </c>
      <c r="G868" s="156">
        <f t="shared" si="31"/>
        <v>0</v>
      </c>
    </row>
    <row r="869" spans="1:7" s="14" customFormat="1" x14ac:dyDescent="0.2">
      <c r="A869" s="44" t="s">
        <v>369</v>
      </c>
      <c r="B869" s="15" t="s">
        <v>337</v>
      </c>
      <c r="C869" s="90"/>
      <c r="D869" s="108">
        <f>SUM(D870)</f>
        <v>4245</v>
      </c>
      <c r="E869" s="168">
        <f>SUM(E870)</f>
        <v>260</v>
      </c>
      <c r="F869" s="177">
        <f t="shared" si="30"/>
        <v>3985</v>
      </c>
      <c r="G869" s="163">
        <f t="shared" si="31"/>
        <v>6.1248527679623084E-2</v>
      </c>
    </row>
    <row r="870" spans="1:7" s="14" customFormat="1" x14ac:dyDescent="0.2">
      <c r="A870" s="46"/>
      <c r="B870" s="15">
        <v>55</v>
      </c>
      <c r="C870" s="69" t="s">
        <v>20</v>
      </c>
      <c r="D870" s="108">
        <f>SUM(D871+D873)</f>
        <v>4245</v>
      </c>
      <c r="E870" s="168">
        <f>SUM(E871+E873)</f>
        <v>260</v>
      </c>
      <c r="F870" s="177">
        <f t="shared" si="30"/>
        <v>3985</v>
      </c>
      <c r="G870" s="163">
        <f t="shared" si="31"/>
        <v>6.1248527679623084E-2</v>
      </c>
    </row>
    <row r="871" spans="1:7" s="14" customFormat="1" x14ac:dyDescent="0.2">
      <c r="A871" s="46"/>
      <c r="B871" s="10">
        <v>5515</v>
      </c>
      <c r="C871" s="68" t="s">
        <v>25</v>
      </c>
      <c r="D871" s="107">
        <f>SUM(D872)</f>
        <v>4245</v>
      </c>
      <c r="E871" s="167">
        <f>SUM(E872)</f>
        <v>0</v>
      </c>
      <c r="F871" s="180">
        <f t="shared" si="30"/>
        <v>4245</v>
      </c>
      <c r="G871" s="156">
        <f t="shared" si="31"/>
        <v>0</v>
      </c>
    </row>
    <row r="872" spans="1:7" s="14" customFormat="1" ht="25.5" x14ac:dyDescent="0.2">
      <c r="A872" s="46"/>
      <c r="B872" s="10"/>
      <c r="C872" s="93" t="s">
        <v>395</v>
      </c>
      <c r="D872" s="107">
        <v>4245</v>
      </c>
      <c r="E872" s="182">
        <v>0</v>
      </c>
      <c r="F872" s="180">
        <f t="shared" si="30"/>
        <v>4245</v>
      </c>
      <c r="G872" s="156">
        <f t="shared" si="31"/>
        <v>0</v>
      </c>
    </row>
    <row r="873" spans="1:7" s="14" customFormat="1" x14ac:dyDescent="0.2">
      <c r="A873" s="46"/>
      <c r="B873" s="10">
        <v>5525</v>
      </c>
      <c r="C873" s="68" t="s">
        <v>41</v>
      </c>
      <c r="D873" s="107">
        <f>SUM(D874)</f>
        <v>0</v>
      </c>
      <c r="E873" s="167">
        <f>SUM(E874)</f>
        <v>260</v>
      </c>
      <c r="F873" s="180">
        <f t="shared" si="30"/>
        <v>-260</v>
      </c>
      <c r="G873" s="156"/>
    </row>
    <row r="874" spans="1:7" s="14" customFormat="1" ht="38.25" x14ac:dyDescent="0.2">
      <c r="A874" s="46"/>
      <c r="B874" s="10" t="s">
        <v>461</v>
      </c>
      <c r="C874" s="93" t="s">
        <v>460</v>
      </c>
      <c r="D874" s="107">
        <v>0</v>
      </c>
      <c r="E874" s="182">
        <v>260</v>
      </c>
      <c r="F874" s="180">
        <f t="shared" si="30"/>
        <v>-260</v>
      </c>
      <c r="G874" s="156"/>
    </row>
    <row r="875" spans="1:7" s="14" customFormat="1" x14ac:dyDescent="0.2">
      <c r="A875" s="44" t="s">
        <v>369</v>
      </c>
      <c r="B875" s="15" t="s">
        <v>396</v>
      </c>
      <c r="C875" s="90"/>
      <c r="D875" s="108">
        <f>SUM(D876)</f>
        <v>4000</v>
      </c>
      <c r="E875" s="168">
        <f>SUM(E876)</f>
        <v>0</v>
      </c>
      <c r="F875" s="177">
        <f t="shared" si="30"/>
        <v>4000</v>
      </c>
      <c r="G875" s="163">
        <f t="shared" si="31"/>
        <v>0</v>
      </c>
    </row>
    <row r="876" spans="1:7" s="14" customFormat="1" x14ac:dyDescent="0.2">
      <c r="A876" s="44"/>
      <c r="B876" s="15">
        <v>55</v>
      </c>
      <c r="C876" s="69" t="s">
        <v>20</v>
      </c>
      <c r="D876" s="108">
        <f>SUM(D877)</f>
        <v>4000</v>
      </c>
      <c r="E876" s="168">
        <f>SUM(E877)</f>
        <v>0</v>
      </c>
      <c r="F876" s="177">
        <f t="shared" si="30"/>
        <v>4000</v>
      </c>
      <c r="G876" s="163">
        <f t="shared" si="31"/>
        <v>0</v>
      </c>
    </row>
    <row r="877" spans="1:7" s="14" customFormat="1" x14ac:dyDescent="0.2">
      <c r="A877" s="44"/>
      <c r="B877" s="10">
        <v>5524</v>
      </c>
      <c r="C877" s="68" t="s">
        <v>397</v>
      </c>
      <c r="D877" s="107">
        <v>4000</v>
      </c>
      <c r="E877" s="182">
        <v>0</v>
      </c>
      <c r="F877" s="180">
        <f t="shared" ref="F877:F947" si="32">D877-E877</f>
        <v>4000</v>
      </c>
      <c r="G877" s="156">
        <f t="shared" ref="G877:G948" si="33">E877/D877</f>
        <v>0</v>
      </c>
    </row>
    <row r="878" spans="1:7" s="14" customFormat="1" x14ac:dyDescent="0.2">
      <c r="A878" s="44" t="s">
        <v>74</v>
      </c>
      <c r="B878" s="15" t="s">
        <v>349</v>
      </c>
      <c r="C878" s="90"/>
      <c r="D878" s="108">
        <f>SUM(D879+D881)</f>
        <v>246000</v>
      </c>
      <c r="E878" s="168">
        <f>SUM(E879+E881)</f>
        <v>76517.77</v>
      </c>
      <c r="F878" s="177">
        <f t="shared" si="32"/>
        <v>169482.22999999998</v>
      </c>
      <c r="G878" s="163">
        <f t="shared" si="33"/>
        <v>0.31104784552845532</v>
      </c>
    </row>
    <row r="879" spans="1:7" s="14" customFormat="1" ht="25.5" x14ac:dyDescent="0.2">
      <c r="A879" s="44"/>
      <c r="B879" s="31">
        <v>413</v>
      </c>
      <c r="C879" s="87" t="s">
        <v>129</v>
      </c>
      <c r="D879" s="117">
        <f>SUM(D880)</f>
        <v>1000</v>
      </c>
      <c r="E879" s="172">
        <f>SUM(E880)</f>
        <v>665.95</v>
      </c>
      <c r="F879" s="177">
        <f t="shared" si="32"/>
        <v>334.04999999999995</v>
      </c>
      <c r="G879" s="163">
        <f t="shared" si="33"/>
        <v>0.66595000000000004</v>
      </c>
    </row>
    <row r="880" spans="1:7" x14ac:dyDescent="0.2">
      <c r="A880" s="46"/>
      <c r="B880" s="29">
        <v>4134</v>
      </c>
      <c r="C880" s="86" t="s">
        <v>231</v>
      </c>
      <c r="D880" s="118">
        <v>1000</v>
      </c>
      <c r="E880" s="182">
        <v>665.95</v>
      </c>
      <c r="F880" s="180">
        <f t="shared" si="32"/>
        <v>334.04999999999995</v>
      </c>
      <c r="G880" s="156">
        <f t="shared" si="33"/>
        <v>0.66595000000000004</v>
      </c>
    </row>
    <row r="881" spans="1:7" s="14" customFormat="1" x14ac:dyDescent="0.2">
      <c r="A881" s="44"/>
      <c r="B881" s="32">
        <v>55</v>
      </c>
      <c r="C881" s="70" t="s">
        <v>20</v>
      </c>
      <c r="D881" s="119">
        <f>SUM(D882)</f>
        <v>245000</v>
      </c>
      <c r="E881" s="173">
        <f>SUM(E882)</f>
        <v>75851.820000000007</v>
      </c>
      <c r="F881" s="177">
        <f t="shared" si="32"/>
        <v>169148.18</v>
      </c>
      <c r="G881" s="163">
        <f t="shared" si="33"/>
        <v>0.30959926530612247</v>
      </c>
    </row>
    <row r="882" spans="1:7" s="14" customFormat="1" x14ac:dyDescent="0.2">
      <c r="A882" s="44"/>
      <c r="B882" s="10">
        <v>5540</v>
      </c>
      <c r="C882" s="68" t="s">
        <v>227</v>
      </c>
      <c r="D882" s="120">
        <v>245000</v>
      </c>
      <c r="E882" s="182">
        <v>75851.820000000007</v>
      </c>
      <c r="F882" s="180">
        <f t="shared" si="32"/>
        <v>169148.18</v>
      </c>
      <c r="G882" s="156">
        <f t="shared" si="33"/>
        <v>0.30959926530612247</v>
      </c>
    </row>
    <row r="883" spans="1:7" s="14" customFormat="1" x14ac:dyDescent="0.2">
      <c r="A883" s="44" t="s">
        <v>247</v>
      </c>
      <c r="B883" s="15" t="s">
        <v>471</v>
      </c>
      <c r="C883" s="68"/>
      <c r="D883" s="119">
        <f>SUM(D884+D888+D892+D896+D899+D911+D920)</f>
        <v>129136</v>
      </c>
      <c r="E883" s="173">
        <f>SUM(E884+E888+E892+E896+E899+E911+E920)</f>
        <v>35641.93</v>
      </c>
      <c r="F883" s="177">
        <f t="shared" si="32"/>
        <v>93494.07</v>
      </c>
      <c r="G883" s="163">
        <f t="shared" si="33"/>
        <v>0.27600305104695827</v>
      </c>
    </row>
    <row r="884" spans="1:7" s="14" customFormat="1" x14ac:dyDescent="0.2">
      <c r="A884" s="44" t="s">
        <v>247</v>
      </c>
      <c r="B884" s="15" t="s">
        <v>249</v>
      </c>
      <c r="C884" s="90"/>
      <c r="D884" s="119">
        <f>SUM(D885)</f>
        <v>3000</v>
      </c>
      <c r="E884" s="173">
        <f>SUM(E885)</f>
        <v>683.35</v>
      </c>
      <c r="F884" s="177">
        <f t="shared" si="32"/>
        <v>2316.65</v>
      </c>
      <c r="G884" s="163">
        <f t="shared" si="33"/>
        <v>0.22778333333333334</v>
      </c>
    </row>
    <row r="885" spans="1:7" s="14" customFormat="1" x14ac:dyDescent="0.2">
      <c r="A885" s="44"/>
      <c r="B885" s="15">
        <v>55</v>
      </c>
      <c r="C885" s="69" t="s">
        <v>20</v>
      </c>
      <c r="D885" s="119">
        <f>SUM(D886:D887)</f>
        <v>3000</v>
      </c>
      <c r="E885" s="173">
        <f>SUM(E886:E887)</f>
        <v>683.35</v>
      </c>
      <c r="F885" s="177">
        <f t="shared" si="32"/>
        <v>2316.65</v>
      </c>
      <c r="G885" s="163">
        <f t="shared" si="33"/>
        <v>0.22778333333333334</v>
      </c>
    </row>
    <row r="886" spans="1:7" s="14" customFormat="1" x14ac:dyDescent="0.2">
      <c r="A886" s="44"/>
      <c r="B886" s="10">
        <v>5521</v>
      </c>
      <c r="C886" s="68" t="s">
        <v>250</v>
      </c>
      <c r="D886" s="120">
        <v>2000</v>
      </c>
      <c r="E886" s="182">
        <v>385.44</v>
      </c>
      <c r="F886" s="180">
        <f t="shared" si="32"/>
        <v>1614.56</v>
      </c>
      <c r="G886" s="156">
        <f t="shared" si="33"/>
        <v>0.19272</v>
      </c>
    </row>
    <row r="887" spans="1:7" s="14" customFormat="1" x14ac:dyDescent="0.2">
      <c r="A887" s="44"/>
      <c r="B887" s="10">
        <v>5521</v>
      </c>
      <c r="C887" s="68" t="s">
        <v>288</v>
      </c>
      <c r="D887" s="120">
        <v>1000</v>
      </c>
      <c r="E887" s="182">
        <v>297.91000000000003</v>
      </c>
      <c r="F887" s="180">
        <f t="shared" si="32"/>
        <v>702.08999999999992</v>
      </c>
      <c r="G887" s="156">
        <f t="shared" si="33"/>
        <v>0.29791000000000001</v>
      </c>
    </row>
    <row r="888" spans="1:7" s="14" customFormat="1" x14ac:dyDescent="0.2">
      <c r="A888" s="44" t="s">
        <v>247</v>
      </c>
      <c r="B888" s="15" t="s">
        <v>251</v>
      </c>
      <c r="C888" s="90"/>
      <c r="D888" s="119">
        <f>SUM(D889)</f>
        <v>2000</v>
      </c>
      <c r="E888" s="173">
        <f>SUM(E889)</f>
        <v>507.63</v>
      </c>
      <c r="F888" s="177">
        <f t="shared" si="32"/>
        <v>1492.37</v>
      </c>
      <c r="G888" s="163">
        <f t="shared" si="33"/>
        <v>0.25381500000000001</v>
      </c>
    </row>
    <row r="889" spans="1:7" s="14" customFormat="1" x14ac:dyDescent="0.2">
      <c r="A889" s="44"/>
      <c r="B889" s="15">
        <v>55</v>
      </c>
      <c r="C889" s="69" t="s">
        <v>20</v>
      </c>
      <c r="D889" s="119">
        <f>SUM(D890:D891)</f>
        <v>2000</v>
      </c>
      <c r="E889" s="173">
        <f>SUM(E890:E891)</f>
        <v>507.63</v>
      </c>
      <c r="F889" s="177">
        <f t="shared" si="32"/>
        <v>1492.37</v>
      </c>
      <c r="G889" s="163">
        <f t="shared" si="33"/>
        <v>0.25381500000000001</v>
      </c>
    </row>
    <row r="890" spans="1:7" s="14" customFormat="1" x14ac:dyDescent="0.2">
      <c r="A890" s="44"/>
      <c r="B890" s="10">
        <v>5521</v>
      </c>
      <c r="C890" s="68" t="s">
        <v>250</v>
      </c>
      <c r="D890" s="120">
        <v>1300</v>
      </c>
      <c r="E890" s="182">
        <v>274.88</v>
      </c>
      <c r="F890" s="180">
        <f t="shared" si="32"/>
        <v>1025.1199999999999</v>
      </c>
      <c r="G890" s="156">
        <f t="shared" si="33"/>
        <v>0.21144615384615384</v>
      </c>
    </row>
    <row r="891" spans="1:7" s="14" customFormat="1" x14ac:dyDescent="0.2">
      <c r="A891" s="44"/>
      <c r="B891" s="10">
        <v>5521</v>
      </c>
      <c r="C891" s="68" t="s">
        <v>288</v>
      </c>
      <c r="D891" s="120">
        <v>700</v>
      </c>
      <c r="E891" s="182">
        <v>232.75</v>
      </c>
      <c r="F891" s="180">
        <f t="shared" si="32"/>
        <v>467.25</v>
      </c>
      <c r="G891" s="156">
        <f t="shared" si="33"/>
        <v>0.33250000000000002</v>
      </c>
    </row>
    <row r="892" spans="1:7" s="14" customFormat="1" x14ac:dyDescent="0.2">
      <c r="A892" s="44" t="s">
        <v>247</v>
      </c>
      <c r="B892" s="15" t="s">
        <v>252</v>
      </c>
      <c r="C892" s="90"/>
      <c r="D892" s="119">
        <f>SUM(D893)</f>
        <v>600</v>
      </c>
      <c r="E892" s="173">
        <f>SUM(E893)</f>
        <v>192.51</v>
      </c>
      <c r="F892" s="177">
        <f t="shared" si="32"/>
        <v>407.49</v>
      </c>
      <c r="G892" s="163">
        <f t="shared" si="33"/>
        <v>0.32084999999999997</v>
      </c>
    </row>
    <row r="893" spans="1:7" s="14" customFormat="1" x14ac:dyDescent="0.2">
      <c r="A893" s="44"/>
      <c r="B893" s="15">
        <v>55</v>
      </c>
      <c r="C893" s="69" t="s">
        <v>20</v>
      </c>
      <c r="D893" s="119">
        <f>SUM(D894:D895)</f>
        <v>600</v>
      </c>
      <c r="E893" s="173">
        <f>SUM(E894:E895)</f>
        <v>192.51</v>
      </c>
      <c r="F893" s="177">
        <f t="shared" si="32"/>
        <v>407.49</v>
      </c>
      <c r="G893" s="163">
        <f t="shared" si="33"/>
        <v>0.32084999999999997</v>
      </c>
    </row>
    <row r="894" spans="1:7" s="14" customFormat="1" x14ac:dyDescent="0.2">
      <c r="A894" s="44"/>
      <c r="B894" s="10">
        <v>5521</v>
      </c>
      <c r="C894" s="68" t="s">
        <v>250</v>
      </c>
      <c r="D894" s="120">
        <v>400</v>
      </c>
      <c r="E894" s="182">
        <v>96.6</v>
      </c>
      <c r="F894" s="180">
        <f t="shared" si="32"/>
        <v>303.39999999999998</v>
      </c>
      <c r="G894" s="156">
        <f t="shared" si="33"/>
        <v>0.24149999999999999</v>
      </c>
    </row>
    <row r="895" spans="1:7" s="14" customFormat="1" x14ac:dyDescent="0.2">
      <c r="A895" s="44"/>
      <c r="B895" s="10">
        <v>5521</v>
      </c>
      <c r="C895" s="68" t="s">
        <v>288</v>
      </c>
      <c r="D895" s="120">
        <v>200</v>
      </c>
      <c r="E895" s="182">
        <v>95.91</v>
      </c>
      <c r="F895" s="180">
        <f t="shared" si="32"/>
        <v>104.09</v>
      </c>
      <c r="G895" s="156">
        <f t="shared" si="33"/>
        <v>0.47954999999999998</v>
      </c>
    </row>
    <row r="896" spans="1:7" s="14" customFormat="1" x14ac:dyDescent="0.2">
      <c r="A896" s="44" t="s">
        <v>247</v>
      </c>
      <c r="B896" s="15" t="s">
        <v>253</v>
      </c>
      <c r="C896" s="90"/>
      <c r="D896" s="119">
        <f>SUM(D897)</f>
        <v>500</v>
      </c>
      <c r="E896" s="173">
        <f>SUM(E897)</f>
        <v>99.36</v>
      </c>
      <c r="F896" s="177">
        <f t="shared" si="32"/>
        <v>400.64</v>
      </c>
      <c r="G896" s="163">
        <f t="shared" si="33"/>
        <v>0.19872000000000001</v>
      </c>
    </row>
    <row r="897" spans="1:7" s="14" customFormat="1" x14ac:dyDescent="0.2">
      <c r="A897" s="44"/>
      <c r="B897" s="15">
        <v>55</v>
      </c>
      <c r="C897" s="69" t="s">
        <v>20</v>
      </c>
      <c r="D897" s="119">
        <f>SUM(D898)</f>
        <v>500</v>
      </c>
      <c r="E897" s="173">
        <f>SUM(E898)</f>
        <v>99.36</v>
      </c>
      <c r="F897" s="177">
        <f t="shared" si="32"/>
        <v>400.64</v>
      </c>
      <c r="G897" s="163">
        <f t="shared" si="33"/>
        <v>0.19872000000000001</v>
      </c>
    </row>
    <row r="898" spans="1:7" s="14" customFormat="1" x14ac:dyDescent="0.2">
      <c r="A898" s="44"/>
      <c r="B898" s="10">
        <v>5521</v>
      </c>
      <c r="C898" s="68" t="s">
        <v>250</v>
      </c>
      <c r="D898" s="120">
        <v>500</v>
      </c>
      <c r="E898" s="182">
        <v>99.36</v>
      </c>
      <c r="F898" s="180">
        <f t="shared" si="32"/>
        <v>400.64</v>
      </c>
      <c r="G898" s="156">
        <f t="shared" si="33"/>
        <v>0.19872000000000001</v>
      </c>
    </row>
    <row r="899" spans="1:7" s="14" customFormat="1" x14ac:dyDescent="0.2">
      <c r="A899" s="44" t="s">
        <v>247</v>
      </c>
      <c r="B899" s="15" t="s">
        <v>254</v>
      </c>
      <c r="C899" s="90"/>
      <c r="D899" s="119">
        <f>SUM(D900+D905)</f>
        <v>13099</v>
      </c>
      <c r="E899" s="173">
        <f>SUM(E900+E905)</f>
        <v>3210.0299999999997</v>
      </c>
      <c r="F899" s="177">
        <f t="shared" si="32"/>
        <v>9888.9700000000012</v>
      </c>
      <c r="G899" s="163">
        <f t="shared" si="33"/>
        <v>0.24505916482174209</v>
      </c>
    </row>
    <row r="900" spans="1:7" s="14" customFormat="1" x14ac:dyDescent="0.2">
      <c r="A900" s="44"/>
      <c r="B900" s="15">
        <v>50</v>
      </c>
      <c r="C900" s="69" t="s">
        <v>19</v>
      </c>
      <c r="D900" s="119">
        <f>SUM(D901+D904)</f>
        <v>10226</v>
      </c>
      <c r="E900" s="173">
        <f>SUM(E901+E904)</f>
        <v>2229.5</v>
      </c>
      <c r="F900" s="177">
        <f t="shared" si="32"/>
        <v>7996.5</v>
      </c>
      <c r="G900" s="163">
        <f t="shared" si="33"/>
        <v>0.21802268726774887</v>
      </c>
    </row>
    <row r="901" spans="1:7" s="14" customFormat="1" x14ac:dyDescent="0.2">
      <c r="A901" s="44"/>
      <c r="B901" s="10">
        <v>500</v>
      </c>
      <c r="C901" s="68" t="s">
        <v>210</v>
      </c>
      <c r="D901" s="120">
        <f>SUM(D902:D903)</f>
        <v>7642</v>
      </c>
      <c r="E901" s="174">
        <f>SUM(E902:E903)</f>
        <v>1688.7</v>
      </c>
      <c r="F901" s="180">
        <f t="shared" si="32"/>
        <v>5953.3</v>
      </c>
      <c r="G901" s="156">
        <f t="shared" si="33"/>
        <v>0.22097618424496207</v>
      </c>
    </row>
    <row r="902" spans="1:7" s="14" customFormat="1" x14ac:dyDescent="0.2">
      <c r="A902" s="44"/>
      <c r="B902" s="10">
        <v>5002</v>
      </c>
      <c r="C902" s="68" t="s">
        <v>218</v>
      </c>
      <c r="D902" s="120">
        <v>7642</v>
      </c>
      <c r="E902" s="182">
        <v>1563.44</v>
      </c>
      <c r="F902" s="180">
        <f t="shared" si="32"/>
        <v>6078.5599999999995</v>
      </c>
      <c r="G902" s="156">
        <f t="shared" si="33"/>
        <v>0.20458518712378959</v>
      </c>
    </row>
    <row r="903" spans="1:7" s="14" customFormat="1" x14ac:dyDescent="0.2">
      <c r="A903" s="44"/>
      <c r="B903" s="10">
        <v>5005</v>
      </c>
      <c r="C903" s="68" t="s">
        <v>241</v>
      </c>
      <c r="D903" s="120">
        <v>0</v>
      </c>
      <c r="E903" s="182">
        <v>125.26</v>
      </c>
      <c r="F903" s="180">
        <f t="shared" si="32"/>
        <v>-125.26</v>
      </c>
      <c r="G903" s="156"/>
    </row>
    <row r="904" spans="1:7" s="14" customFormat="1" x14ac:dyDescent="0.2">
      <c r="A904" s="44"/>
      <c r="B904" s="10">
        <v>506</v>
      </c>
      <c r="C904" s="68" t="s">
        <v>211</v>
      </c>
      <c r="D904" s="120">
        <v>2584</v>
      </c>
      <c r="E904" s="182">
        <v>540.79999999999995</v>
      </c>
      <c r="F904" s="180">
        <f t="shared" si="32"/>
        <v>2043.2</v>
      </c>
      <c r="G904" s="156">
        <f t="shared" si="33"/>
        <v>0.20928792569659441</v>
      </c>
    </row>
    <row r="905" spans="1:7" s="14" customFormat="1" x14ac:dyDescent="0.2">
      <c r="A905" s="44"/>
      <c r="B905" s="15">
        <v>55</v>
      </c>
      <c r="C905" s="69" t="s">
        <v>20</v>
      </c>
      <c r="D905" s="119">
        <f>SUM(D906:D910)</f>
        <v>2873</v>
      </c>
      <c r="E905" s="173">
        <f>SUM(E906:E910)</f>
        <v>980.53</v>
      </c>
      <c r="F905" s="177">
        <f t="shared" si="32"/>
        <v>1892.47</v>
      </c>
      <c r="G905" s="163">
        <f t="shared" si="33"/>
        <v>0.34129133310128784</v>
      </c>
    </row>
    <row r="906" spans="1:7" s="14" customFormat="1" x14ac:dyDescent="0.2">
      <c r="A906" s="44"/>
      <c r="B906" s="10">
        <v>5521</v>
      </c>
      <c r="C906" s="68" t="s">
        <v>248</v>
      </c>
      <c r="D906" s="120">
        <v>1502</v>
      </c>
      <c r="E906" s="182">
        <v>468.95</v>
      </c>
      <c r="F906" s="180">
        <f t="shared" si="32"/>
        <v>1033.05</v>
      </c>
      <c r="G906" s="156">
        <f t="shared" si="33"/>
        <v>0.31221704394141142</v>
      </c>
    </row>
    <row r="907" spans="1:7" s="14" customFormat="1" x14ac:dyDescent="0.2">
      <c r="A907" s="44"/>
      <c r="B907" s="10">
        <v>5521</v>
      </c>
      <c r="C907" s="68" t="s">
        <v>250</v>
      </c>
      <c r="D907" s="120">
        <v>300</v>
      </c>
      <c r="E907" s="182">
        <v>61.8</v>
      </c>
      <c r="F907" s="180">
        <f t="shared" si="32"/>
        <v>238.2</v>
      </c>
      <c r="G907" s="156">
        <f t="shared" si="33"/>
        <v>0.20599999999999999</v>
      </c>
    </row>
    <row r="908" spans="1:7" s="14" customFormat="1" x14ac:dyDescent="0.2">
      <c r="A908" s="44"/>
      <c r="B908" s="10">
        <v>5521</v>
      </c>
      <c r="C908" s="68" t="s">
        <v>288</v>
      </c>
      <c r="D908" s="120">
        <v>240</v>
      </c>
      <c r="E908" s="182">
        <v>74.48</v>
      </c>
      <c r="F908" s="180">
        <f t="shared" si="32"/>
        <v>165.51999999999998</v>
      </c>
      <c r="G908" s="156">
        <f t="shared" si="33"/>
        <v>0.31033333333333335</v>
      </c>
    </row>
    <row r="909" spans="1:7" s="14" customFormat="1" x14ac:dyDescent="0.2">
      <c r="A909" s="44"/>
      <c r="B909" s="10">
        <v>5521</v>
      </c>
      <c r="C909" s="68" t="s">
        <v>255</v>
      </c>
      <c r="D909" s="120">
        <v>481</v>
      </c>
      <c r="E909" s="182">
        <v>189.4</v>
      </c>
      <c r="F909" s="180">
        <f t="shared" si="32"/>
        <v>291.60000000000002</v>
      </c>
      <c r="G909" s="156">
        <f t="shared" si="33"/>
        <v>0.39376299376299378</v>
      </c>
    </row>
    <row r="910" spans="1:7" s="14" customFormat="1" x14ac:dyDescent="0.2">
      <c r="A910" s="44"/>
      <c r="B910" s="10">
        <v>5521</v>
      </c>
      <c r="C910" s="68" t="s">
        <v>256</v>
      </c>
      <c r="D910" s="120">
        <v>350</v>
      </c>
      <c r="E910" s="182">
        <v>185.9</v>
      </c>
      <c r="F910" s="180">
        <f t="shared" si="32"/>
        <v>164.1</v>
      </c>
      <c r="G910" s="156">
        <f t="shared" si="33"/>
        <v>0.53114285714285714</v>
      </c>
    </row>
    <row r="911" spans="1:7" s="14" customFormat="1" x14ac:dyDescent="0.2">
      <c r="A911" s="44" t="s">
        <v>247</v>
      </c>
      <c r="B911" s="15" t="s">
        <v>257</v>
      </c>
      <c r="C911" s="90"/>
      <c r="D911" s="119">
        <f>SUM(D912+D916)</f>
        <v>21210</v>
      </c>
      <c r="E911" s="173">
        <f>SUM(E912+E916)</f>
        <v>5309.49</v>
      </c>
      <c r="F911" s="177">
        <f t="shared" si="32"/>
        <v>15900.51</v>
      </c>
      <c r="G911" s="163">
        <f t="shared" si="33"/>
        <v>0.25032956152758135</v>
      </c>
    </row>
    <row r="912" spans="1:7" s="14" customFormat="1" x14ac:dyDescent="0.2">
      <c r="A912" s="44"/>
      <c r="B912" s="15">
        <v>50</v>
      </c>
      <c r="C912" s="69" t="s">
        <v>19</v>
      </c>
      <c r="D912" s="119">
        <f>SUM(D913+D915)</f>
        <v>13835</v>
      </c>
      <c r="E912" s="173">
        <f>SUM(E913+E915)</f>
        <v>3253.69</v>
      </c>
      <c r="F912" s="177">
        <f t="shared" si="32"/>
        <v>10581.31</v>
      </c>
      <c r="G912" s="163">
        <f t="shared" si="33"/>
        <v>0.23517817130466209</v>
      </c>
    </row>
    <row r="913" spans="1:7" s="14" customFormat="1" x14ac:dyDescent="0.2">
      <c r="A913" s="44"/>
      <c r="B913" s="10">
        <v>500</v>
      </c>
      <c r="C913" s="68" t="s">
        <v>210</v>
      </c>
      <c r="D913" s="120">
        <f>SUM(D914)</f>
        <v>10340</v>
      </c>
      <c r="E913" s="174">
        <f>SUM(E914)</f>
        <v>2454.3200000000002</v>
      </c>
      <c r="F913" s="180">
        <f t="shared" si="32"/>
        <v>7885.68</v>
      </c>
      <c r="G913" s="156">
        <f t="shared" si="33"/>
        <v>0.23736170212765959</v>
      </c>
    </row>
    <row r="914" spans="1:7" s="14" customFormat="1" x14ac:dyDescent="0.2">
      <c r="A914" s="44"/>
      <c r="B914" s="10">
        <v>5002</v>
      </c>
      <c r="C914" s="68" t="s">
        <v>218</v>
      </c>
      <c r="D914" s="120">
        <v>10340</v>
      </c>
      <c r="E914" s="182">
        <v>2454.3200000000002</v>
      </c>
      <c r="F914" s="180">
        <f t="shared" si="32"/>
        <v>7885.68</v>
      </c>
      <c r="G914" s="156">
        <f t="shared" si="33"/>
        <v>0.23736170212765959</v>
      </c>
    </row>
    <row r="915" spans="1:7" s="14" customFormat="1" x14ac:dyDescent="0.2">
      <c r="A915" s="44"/>
      <c r="B915" s="10">
        <v>506</v>
      </c>
      <c r="C915" s="68" t="s">
        <v>211</v>
      </c>
      <c r="D915" s="120">
        <v>3495</v>
      </c>
      <c r="E915" s="182">
        <v>799.37</v>
      </c>
      <c r="F915" s="180">
        <f t="shared" si="32"/>
        <v>2695.63</v>
      </c>
      <c r="G915" s="156">
        <f t="shared" si="33"/>
        <v>0.22871816881258941</v>
      </c>
    </row>
    <row r="916" spans="1:7" s="14" customFormat="1" x14ac:dyDescent="0.2">
      <c r="A916" s="44"/>
      <c r="B916" s="15">
        <v>55</v>
      </c>
      <c r="C916" s="69" t="s">
        <v>20</v>
      </c>
      <c r="D916" s="119">
        <f>SUM(D917:D919)</f>
        <v>7375</v>
      </c>
      <c r="E916" s="173">
        <f>SUM(E917:E919)</f>
        <v>2055.8000000000002</v>
      </c>
      <c r="F916" s="177">
        <f t="shared" si="32"/>
        <v>5319.2</v>
      </c>
      <c r="G916" s="163">
        <f t="shared" si="33"/>
        <v>0.27875254237288138</v>
      </c>
    </row>
    <row r="917" spans="1:7" s="14" customFormat="1" x14ac:dyDescent="0.2">
      <c r="A917" s="44"/>
      <c r="B917" s="10">
        <v>5521</v>
      </c>
      <c r="C917" s="68" t="s">
        <v>248</v>
      </c>
      <c r="D917" s="120">
        <v>6415</v>
      </c>
      <c r="E917" s="182">
        <v>1748.04</v>
      </c>
      <c r="F917" s="180">
        <f t="shared" si="32"/>
        <v>4666.96</v>
      </c>
      <c r="G917" s="156">
        <f t="shared" si="33"/>
        <v>0.27249259547934529</v>
      </c>
    </row>
    <row r="918" spans="1:7" s="14" customFormat="1" x14ac:dyDescent="0.2">
      <c r="A918" s="44"/>
      <c r="B918" s="10">
        <v>5521</v>
      </c>
      <c r="C918" s="68" t="s">
        <v>250</v>
      </c>
      <c r="D918" s="120">
        <v>400</v>
      </c>
      <c r="E918" s="182">
        <v>131.97</v>
      </c>
      <c r="F918" s="180">
        <f t="shared" si="32"/>
        <v>268.02999999999997</v>
      </c>
      <c r="G918" s="156">
        <f t="shared" si="33"/>
        <v>0.32992500000000002</v>
      </c>
    </row>
    <row r="919" spans="1:7" s="14" customFormat="1" x14ac:dyDescent="0.2">
      <c r="A919" s="44"/>
      <c r="B919" s="10">
        <v>5521</v>
      </c>
      <c r="C919" s="68" t="s">
        <v>255</v>
      </c>
      <c r="D919" s="120">
        <v>560</v>
      </c>
      <c r="E919" s="182">
        <v>175.79</v>
      </c>
      <c r="F919" s="180">
        <f t="shared" si="32"/>
        <v>384.21000000000004</v>
      </c>
      <c r="G919" s="156">
        <f t="shared" si="33"/>
        <v>0.31391071428571427</v>
      </c>
    </row>
    <row r="920" spans="1:7" s="14" customFormat="1" x14ac:dyDescent="0.2">
      <c r="A920" s="44" t="s">
        <v>247</v>
      </c>
      <c r="B920" s="15" t="s">
        <v>258</v>
      </c>
      <c r="C920" s="90"/>
      <c r="D920" s="119">
        <f>SUM(D921)</f>
        <v>88727</v>
      </c>
      <c r="E920" s="173">
        <f>SUM(E921)</f>
        <v>25639.56</v>
      </c>
      <c r="F920" s="177">
        <f t="shared" si="32"/>
        <v>63087.44</v>
      </c>
      <c r="G920" s="163">
        <f t="shared" si="33"/>
        <v>0.28897133905124711</v>
      </c>
    </row>
    <row r="921" spans="1:7" s="14" customFormat="1" x14ac:dyDescent="0.2">
      <c r="A921" s="44"/>
      <c r="B921" s="15">
        <v>55</v>
      </c>
      <c r="C921" s="69" t="s">
        <v>20</v>
      </c>
      <c r="D921" s="119">
        <f>SUM(D922:D922)</f>
        <v>88727</v>
      </c>
      <c r="E921" s="173">
        <f>SUM(E922:E922)</f>
        <v>25639.56</v>
      </c>
      <c r="F921" s="177">
        <f t="shared" si="32"/>
        <v>63087.44</v>
      </c>
      <c r="G921" s="163">
        <f t="shared" si="33"/>
        <v>0.28897133905124711</v>
      </c>
    </row>
    <row r="922" spans="1:7" s="14" customFormat="1" x14ac:dyDescent="0.2">
      <c r="A922" s="44"/>
      <c r="B922" s="10">
        <v>5521</v>
      </c>
      <c r="C922" s="68" t="s">
        <v>248</v>
      </c>
      <c r="D922" s="120">
        <v>88727</v>
      </c>
      <c r="E922" s="182">
        <v>25639.56</v>
      </c>
      <c r="F922" s="180">
        <f t="shared" si="32"/>
        <v>63087.44</v>
      </c>
      <c r="G922" s="156">
        <f t="shared" si="33"/>
        <v>0.28897133905124711</v>
      </c>
    </row>
    <row r="923" spans="1:7" s="14" customFormat="1" x14ac:dyDescent="0.2">
      <c r="A923" s="44" t="s">
        <v>312</v>
      </c>
      <c r="B923" s="15" t="s">
        <v>313</v>
      </c>
      <c r="C923" s="83"/>
      <c r="D923" s="129">
        <f>SUM(D924+D928)</f>
        <v>7653</v>
      </c>
      <c r="E923" s="195">
        <f>SUM(E924+E928)</f>
        <v>1843.3700000000001</v>
      </c>
      <c r="F923" s="177">
        <f t="shared" si="32"/>
        <v>5809.63</v>
      </c>
      <c r="G923" s="163">
        <f t="shared" si="33"/>
        <v>0.24086894028485561</v>
      </c>
    </row>
    <row r="924" spans="1:7" s="14" customFormat="1" x14ac:dyDescent="0.2">
      <c r="A924" s="46"/>
      <c r="B924" s="15">
        <v>55</v>
      </c>
      <c r="C924" s="69" t="s">
        <v>20</v>
      </c>
      <c r="D924" s="129">
        <f>SUM(D925+D926)</f>
        <v>1075</v>
      </c>
      <c r="E924" s="195">
        <f>SUM(E925+E926)</f>
        <v>0</v>
      </c>
      <c r="F924" s="177">
        <f t="shared" si="32"/>
        <v>1075</v>
      </c>
      <c r="G924" s="163">
        <f t="shared" si="33"/>
        <v>0</v>
      </c>
    </row>
    <row r="925" spans="1:7" s="14" customFormat="1" x14ac:dyDescent="0.2">
      <c r="A925" s="46"/>
      <c r="B925" s="33">
        <v>5503</v>
      </c>
      <c r="C925" s="86" t="s">
        <v>22</v>
      </c>
      <c r="D925" s="130">
        <v>420</v>
      </c>
      <c r="E925" s="182">
        <v>0</v>
      </c>
      <c r="F925" s="180">
        <f t="shared" si="32"/>
        <v>420</v>
      </c>
      <c r="G925" s="156">
        <f t="shared" si="33"/>
        <v>0</v>
      </c>
    </row>
    <row r="926" spans="1:7" s="14" customFormat="1" x14ac:dyDescent="0.2">
      <c r="A926" s="46"/>
      <c r="B926" s="10">
        <v>5525</v>
      </c>
      <c r="C926" s="68" t="s">
        <v>41</v>
      </c>
      <c r="D926" s="130">
        <v>655</v>
      </c>
      <c r="E926" s="182">
        <v>0</v>
      </c>
      <c r="F926" s="180">
        <f t="shared" si="32"/>
        <v>655</v>
      </c>
      <c r="G926" s="156">
        <f t="shared" si="33"/>
        <v>0</v>
      </c>
    </row>
    <row r="927" spans="1:7" s="14" customFormat="1" ht="25.5" x14ac:dyDescent="0.2">
      <c r="A927" s="46"/>
      <c r="B927" s="29" t="s">
        <v>347</v>
      </c>
      <c r="C927" s="71" t="s">
        <v>348</v>
      </c>
      <c r="D927" s="130">
        <f>SUM(D925:D926)</f>
        <v>1075</v>
      </c>
      <c r="E927" s="196">
        <f>SUM(E925:E926)</f>
        <v>0</v>
      </c>
      <c r="F927" s="180">
        <f t="shared" si="32"/>
        <v>1075</v>
      </c>
      <c r="G927" s="156">
        <f t="shared" si="33"/>
        <v>0</v>
      </c>
    </row>
    <row r="928" spans="1:7" s="14" customFormat="1" x14ac:dyDescent="0.2">
      <c r="A928" s="44"/>
      <c r="B928" s="15">
        <v>55</v>
      </c>
      <c r="C928" s="69" t="s">
        <v>20</v>
      </c>
      <c r="D928" s="129">
        <f>SUM(D929+D930+D932)</f>
        <v>6578</v>
      </c>
      <c r="E928" s="195">
        <f>SUM(E929+E930+E932)</f>
        <v>1843.3700000000001</v>
      </c>
      <c r="F928" s="177">
        <f t="shared" si="32"/>
        <v>4734.63</v>
      </c>
      <c r="G928" s="163">
        <f t="shared" si="33"/>
        <v>0.28023259349346308</v>
      </c>
    </row>
    <row r="929" spans="1:7" s="14" customFormat="1" x14ac:dyDescent="0.2">
      <c r="A929" s="46"/>
      <c r="B929" s="33">
        <v>5503</v>
      </c>
      <c r="C929" s="86" t="s">
        <v>22</v>
      </c>
      <c r="D929" s="130">
        <v>0</v>
      </c>
      <c r="E929" s="196">
        <v>1126.3</v>
      </c>
      <c r="F929" s="180">
        <f t="shared" si="32"/>
        <v>-1126.3</v>
      </c>
      <c r="G929" s="156"/>
    </row>
    <row r="930" spans="1:7" s="14" customFormat="1" x14ac:dyDescent="0.2">
      <c r="A930" s="46"/>
      <c r="B930" s="10">
        <v>5525</v>
      </c>
      <c r="C930" s="68" t="s">
        <v>41</v>
      </c>
      <c r="D930" s="130">
        <v>3761</v>
      </c>
      <c r="E930" s="196">
        <v>58.97</v>
      </c>
      <c r="F930" s="180">
        <f t="shared" si="32"/>
        <v>3702.03</v>
      </c>
      <c r="G930" s="156">
        <f t="shared" si="33"/>
        <v>1.5679340600904014E-2</v>
      </c>
    </row>
    <row r="931" spans="1:7" s="14" customFormat="1" ht="38.25" x14ac:dyDescent="0.2">
      <c r="A931" s="46"/>
      <c r="B931" s="29"/>
      <c r="C931" s="71" t="s">
        <v>398</v>
      </c>
      <c r="D931" s="130">
        <f>SUM(D929:D930)</f>
        <v>3761</v>
      </c>
      <c r="E931" s="196">
        <f>SUM(E929:E930)</f>
        <v>1185.27</v>
      </c>
      <c r="F931" s="180">
        <f t="shared" si="32"/>
        <v>2575.73</v>
      </c>
      <c r="G931" s="156">
        <f t="shared" si="33"/>
        <v>0.31514756713639991</v>
      </c>
    </row>
    <row r="932" spans="1:7" s="14" customFormat="1" x14ac:dyDescent="0.2">
      <c r="A932" s="46"/>
      <c r="B932" s="10">
        <v>5525</v>
      </c>
      <c r="C932" s="68" t="s">
        <v>41</v>
      </c>
      <c r="D932" s="130">
        <f>SUM(D933:D939)</f>
        <v>2817</v>
      </c>
      <c r="E932" s="196">
        <f>SUM(E933:E939)</f>
        <v>658.10000000000014</v>
      </c>
      <c r="F932" s="180">
        <f t="shared" si="32"/>
        <v>2158.8999999999996</v>
      </c>
      <c r="G932" s="156">
        <f t="shared" si="33"/>
        <v>0.23361732339368127</v>
      </c>
    </row>
    <row r="933" spans="1:7" s="14" customFormat="1" x14ac:dyDescent="0.2">
      <c r="A933" s="46"/>
      <c r="B933" s="10"/>
      <c r="C933" s="68" t="s">
        <v>462</v>
      </c>
      <c r="D933" s="130">
        <v>694</v>
      </c>
      <c r="E933" s="182">
        <v>0</v>
      </c>
      <c r="F933" s="180">
        <f t="shared" si="32"/>
        <v>694</v>
      </c>
      <c r="G933" s="156">
        <f t="shared" si="33"/>
        <v>0</v>
      </c>
    </row>
    <row r="934" spans="1:7" s="14" customFormat="1" ht="51" x14ac:dyDescent="0.2">
      <c r="A934" s="46"/>
      <c r="B934" s="29" t="s">
        <v>399</v>
      </c>
      <c r="C934" s="71" t="s">
        <v>400</v>
      </c>
      <c r="D934" s="130">
        <v>1740</v>
      </c>
      <c r="E934" s="182">
        <v>0</v>
      </c>
      <c r="F934" s="180">
        <f t="shared" si="32"/>
        <v>1740</v>
      </c>
      <c r="G934" s="156">
        <f t="shared" si="33"/>
        <v>0</v>
      </c>
    </row>
    <row r="935" spans="1:7" s="14" customFormat="1" ht="51" x14ac:dyDescent="0.2">
      <c r="A935" s="46"/>
      <c r="B935" s="29" t="s">
        <v>401</v>
      </c>
      <c r="C935" s="71" t="s">
        <v>402</v>
      </c>
      <c r="D935" s="130">
        <v>300</v>
      </c>
      <c r="E935" s="182">
        <v>54.92</v>
      </c>
      <c r="F935" s="180">
        <f t="shared" si="32"/>
        <v>245.07999999999998</v>
      </c>
      <c r="G935" s="156">
        <f t="shared" si="33"/>
        <v>0.18306666666666668</v>
      </c>
    </row>
    <row r="936" spans="1:7" s="14" customFormat="1" ht="38.25" x14ac:dyDescent="0.2">
      <c r="A936" s="46"/>
      <c r="B936" s="29">
        <v>12682</v>
      </c>
      <c r="C936" s="71" t="s">
        <v>403</v>
      </c>
      <c r="D936" s="130">
        <v>83</v>
      </c>
      <c r="E936" s="182">
        <v>0</v>
      </c>
      <c r="F936" s="180">
        <f t="shared" si="32"/>
        <v>83</v>
      </c>
      <c r="G936" s="156">
        <f t="shared" si="33"/>
        <v>0</v>
      </c>
    </row>
    <row r="937" spans="1:7" s="14" customFormat="1" ht="25.5" x14ac:dyDescent="0.2">
      <c r="A937" s="46"/>
      <c r="B937" s="29"/>
      <c r="C937" s="71" t="s">
        <v>463</v>
      </c>
      <c r="D937" s="130">
        <v>0</v>
      </c>
      <c r="E937" s="182">
        <v>207</v>
      </c>
      <c r="F937" s="180">
        <f t="shared" si="32"/>
        <v>-207</v>
      </c>
      <c r="G937" s="156"/>
    </row>
    <row r="938" spans="1:7" s="14" customFormat="1" ht="38.25" x14ac:dyDescent="0.2">
      <c r="A938" s="46"/>
      <c r="B938" s="29"/>
      <c r="C938" s="71" t="s">
        <v>464</v>
      </c>
      <c r="D938" s="130">
        <v>0</v>
      </c>
      <c r="E938" s="182">
        <v>298.5</v>
      </c>
      <c r="F938" s="180">
        <f t="shared" si="32"/>
        <v>-298.5</v>
      </c>
      <c r="G938" s="156"/>
    </row>
    <row r="939" spans="1:7" s="14" customFormat="1" ht="38.25" x14ac:dyDescent="0.2">
      <c r="A939" s="46"/>
      <c r="B939" s="29"/>
      <c r="C939" s="71" t="s">
        <v>465</v>
      </c>
      <c r="D939" s="130">
        <v>0</v>
      </c>
      <c r="E939" s="182">
        <v>97.68</v>
      </c>
      <c r="F939" s="180">
        <f t="shared" si="32"/>
        <v>-97.68</v>
      </c>
      <c r="G939" s="156"/>
    </row>
    <row r="940" spans="1:7" s="14" customFormat="1" x14ac:dyDescent="0.2">
      <c r="A940" s="44" t="s">
        <v>75</v>
      </c>
      <c r="B940" s="22" t="s">
        <v>190</v>
      </c>
      <c r="C940" s="94"/>
      <c r="D940" s="108">
        <f>SUM(D941+D943)</f>
        <v>5350</v>
      </c>
      <c r="E940" s="168">
        <f>SUM(E941+E943)</f>
        <v>0</v>
      </c>
      <c r="F940" s="177">
        <f t="shared" si="32"/>
        <v>5350</v>
      </c>
      <c r="G940" s="163">
        <f t="shared" si="33"/>
        <v>0</v>
      </c>
    </row>
    <row r="941" spans="1:7" s="14" customFormat="1" ht="25.5" x14ac:dyDescent="0.2">
      <c r="A941" s="44"/>
      <c r="B941" s="31">
        <v>413</v>
      </c>
      <c r="C941" s="87" t="s">
        <v>129</v>
      </c>
      <c r="D941" s="117">
        <f>SUM(D942)</f>
        <v>4050</v>
      </c>
      <c r="E941" s="172">
        <f>SUM(E942)</f>
        <v>0</v>
      </c>
      <c r="F941" s="177">
        <f t="shared" si="32"/>
        <v>4050</v>
      </c>
      <c r="G941" s="163">
        <f t="shared" si="33"/>
        <v>0</v>
      </c>
    </row>
    <row r="942" spans="1:7" s="14" customFormat="1" x14ac:dyDescent="0.2">
      <c r="A942" s="44"/>
      <c r="B942" s="29">
        <v>4134</v>
      </c>
      <c r="C942" s="86" t="s">
        <v>232</v>
      </c>
      <c r="D942" s="118">
        <v>4050</v>
      </c>
      <c r="E942" s="182">
        <v>0</v>
      </c>
      <c r="F942" s="180">
        <f t="shared" si="32"/>
        <v>4050</v>
      </c>
      <c r="G942" s="156">
        <f t="shared" si="33"/>
        <v>0</v>
      </c>
    </row>
    <row r="943" spans="1:7" s="14" customFormat="1" x14ac:dyDescent="0.2">
      <c r="A943" s="44"/>
      <c r="B943" s="32">
        <v>55</v>
      </c>
      <c r="C943" s="70" t="s">
        <v>20</v>
      </c>
      <c r="D943" s="119">
        <f>SUM(D944)</f>
        <v>1300</v>
      </c>
      <c r="E943" s="173">
        <f>SUM(E944)</f>
        <v>0</v>
      </c>
      <c r="F943" s="177">
        <f t="shared" si="32"/>
        <v>1300</v>
      </c>
      <c r="G943" s="163">
        <f t="shared" si="33"/>
        <v>0</v>
      </c>
    </row>
    <row r="944" spans="1:7" s="14" customFormat="1" x14ac:dyDescent="0.2">
      <c r="A944" s="44"/>
      <c r="B944" s="10">
        <v>5525</v>
      </c>
      <c r="C944" s="68" t="s">
        <v>41</v>
      </c>
      <c r="D944" s="120">
        <f>SUM(D945:D947)</f>
        <v>1300</v>
      </c>
      <c r="E944" s="174">
        <f>SUM(E945:E947)</f>
        <v>0</v>
      </c>
      <c r="F944" s="180">
        <f t="shared" si="32"/>
        <v>1300</v>
      </c>
      <c r="G944" s="156">
        <f t="shared" si="33"/>
        <v>0</v>
      </c>
    </row>
    <row r="945" spans="1:7" s="14" customFormat="1" x14ac:dyDescent="0.2">
      <c r="A945" s="44"/>
      <c r="B945" s="32"/>
      <c r="C945" s="86" t="s">
        <v>2</v>
      </c>
      <c r="D945" s="120">
        <v>900</v>
      </c>
      <c r="E945" s="182">
        <v>0</v>
      </c>
      <c r="F945" s="180">
        <f t="shared" si="32"/>
        <v>900</v>
      </c>
      <c r="G945" s="156">
        <f t="shared" si="33"/>
        <v>0</v>
      </c>
    </row>
    <row r="946" spans="1:7" s="14" customFormat="1" x14ac:dyDescent="0.2">
      <c r="A946" s="44"/>
      <c r="B946" s="32"/>
      <c r="C946" s="86" t="s">
        <v>314</v>
      </c>
      <c r="D946" s="120">
        <v>300</v>
      </c>
      <c r="E946" s="182">
        <v>0</v>
      </c>
      <c r="F946" s="180">
        <f t="shared" si="32"/>
        <v>300</v>
      </c>
      <c r="G946" s="156">
        <f t="shared" si="33"/>
        <v>0</v>
      </c>
    </row>
    <row r="947" spans="1:7" s="14" customFormat="1" ht="26.25" thickBot="1" x14ac:dyDescent="0.25">
      <c r="A947" s="63"/>
      <c r="B947" s="64"/>
      <c r="C947" s="95" t="s">
        <v>315</v>
      </c>
      <c r="D947" s="131">
        <v>100</v>
      </c>
      <c r="E947" s="198">
        <v>0</v>
      </c>
      <c r="F947" s="180">
        <f t="shared" si="32"/>
        <v>100</v>
      </c>
      <c r="G947" s="156">
        <f t="shared" si="33"/>
        <v>0</v>
      </c>
    </row>
    <row r="948" spans="1:7" ht="13.5" thickBot="1" x14ac:dyDescent="0.25">
      <c r="A948" s="59" t="s">
        <v>76</v>
      </c>
      <c r="B948" s="7" t="s">
        <v>164</v>
      </c>
      <c r="C948" s="89"/>
      <c r="D948" s="123">
        <f>SUM(D949+D957+D978+D992+D1022+D1027+D1031+D1040)</f>
        <v>560229</v>
      </c>
      <c r="E948" s="169">
        <f>SUM(E949+E957+E978+E992+E1022+E1027+E1031+E1040)</f>
        <v>125984.95999999999</v>
      </c>
      <c r="F948" s="160">
        <f>D948-E948</f>
        <v>434244.04000000004</v>
      </c>
      <c r="G948" s="161">
        <f t="shared" si="33"/>
        <v>0.22488118251643524</v>
      </c>
    </row>
    <row r="949" spans="1:7" s="14" customFormat="1" x14ac:dyDescent="0.2">
      <c r="A949" s="61" t="s">
        <v>91</v>
      </c>
      <c r="B949" s="23" t="s">
        <v>165</v>
      </c>
      <c r="C949" s="92"/>
      <c r="D949" s="126">
        <f>SUM(D950+D953+D955)</f>
        <v>58515</v>
      </c>
      <c r="E949" s="187">
        <f>SUM(E950+E953+E955)</f>
        <v>15678.47</v>
      </c>
      <c r="F949" s="162">
        <f t="shared" ref="F949:F1018" si="34">D949-E949</f>
        <v>42836.53</v>
      </c>
      <c r="G949" s="163">
        <f t="shared" ref="G949:G1018" si="35">E949/D949</f>
        <v>0.26793933179526613</v>
      </c>
    </row>
    <row r="950" spans="1:7" s="14" customFormat="1" ht="25.5" x14ac:dyDescent="0.2">
      <c r="A950" s="44"/>
      <c r="B950" s="31">
        <v>413</v>
      </c>
      <c r="C950" s="87" t="s">
        <v>129</v>
      </c>
      <c r="D950" s="117">
        <f>SUM(D951:D952)</f>
        <v>49235</v>
      </c>
      <c r="E950" s="172">
        <f>SUM(E951:E952)</f>
        <v>13691.08</v>
      </c>
      <c r="F950" s="162">
        <f t="shared" si="34"/>
        <v>35543.919999999998</v>
      </c>
      <c r="G950" s="163">
        <f t="shared" si="35"/>
        <v>0.27807616532954199</v>
      </c>
    </row>
    <row r="951" spans="1:7" ht="25.5" x14ac:dyDescent="0.2">
      <c r="A951" s="46"/>
      <c r="B951" s="29">
        <v>4133</v>
      </c>
      <c r="C951" s="86" t="s">
        <v>92</v>
      </c>
      <c r="D951" s="118">
        <v>30635</v>
      </c>
      <c r="E951" s="158">
        <v>8599.18</v>
      </c>
      <c r="F951" s="154">
        <f t="shared" si="34"/>
        <v>22035.82</v>
      </c>
      <c r="G951" s="156">
        <f t="shared" si="35"/>
        <v>0.28069789456504002</v>
      </c>
    </row>
    <row r="952" spans="1:7" x14ac:dyDescent="0.2">
      <c r="A952" s="46"/>
      <c r="B952" s="29">
        <v>4137</v>
      </c>
      <c r="C952" s="86" t="s">
        <v>10</v>
      </c>
      <c r="D952" s="118">
        <v>18600</v>
      </c>
      <c r="E952" s="158">
        <v>5091.8999999999996</v>
      </c>
      <c r="F952" s="154">
        <f t="shared" si="34"/>
        <v>13508.1</v>
      </c>
      <c r="G952" s="156">
        <f t="shared" si="35"/>
        <v>0.273758064516129</v>
      </c>
    </row>
    <row r="953" spans="1:7" s="14" customFormat="1" x14ac:dyDescent="0.2">
      <c r="A953" s="44"/>
      <c r="B953" s="32">
        <v>55</v>
      </c>
      <c r="C953" s="70" t="s">
        <v>20</v>
      </c>
      <c r="D953" s="119">
        <f>SUM(D954:D954)</f>
        <v>9200</v>
      </c>
      <c r="E953" s="173">
        <f>SUM(E954:E954)</f>
        <v>1977.39</v>
      </c>
      <c r="F953" s="162">
        <f t="shared" si="34"/>
        <v>7222.61</v>
      </c>
      <c r="G953" s="163">
        <f t="shared" si="35"/>
        <v>0.21493369565217393</v>
      </c>
    </row>
    <row r="954" spans="1:7" x14ac:dyDescent="0.2">
      <c r="A954" s="46"/>
      <c r="B954" s="30">
        <v>5526</v>
      </c>
      <c r="C954" s="71" t="s">
        <v>7</v>
      </c>
      <c r="D954" s="120">
        <v>9200</v>
      </c>
      <c r="E954" s="158">
        <v>1977.39</v>
      </c>
      <c r="F954" s="154">
        <f t="shared" si="34"/>
        <v>7222.61</v>
      </c>
      <c r="G954" s="156">
        <f t="shared" si="35"/>
        <v>0.21493369565217393</v>
      </c>
    </row>
    <row r="955" spans="1:7" s="14" customFormat="1" x14ac:dyDescent="0.2">
      <c r="A955" s="44"/>
      <c r="B955" s="32">
        <v>60</v>
      </c>
      <c r="C955" s="70" t="s">
        <v>82</v>
      </c>
      <c r="D955" s="119">
        <f>SUM(D956)</f>
        <v>80</v>
      </c>
      <c r="E955" s="173">
        <f>SUM(E956)</f>
        <v>10</v>
      </c>
      <c r="F955" s="162">
        <f t="shared" si="34"/>
        <v>70</v>
      </c>
      <c r="G955" s="163">
        <f t="shared" si="35"/>
        <v>0.125</v>
      </c>
    </row>
    <row r="956" spans="1:7" x14ac:dyDescent="0.2">
      <c r="A956" s="46"/>
      <c r="B956" s="30">
        <v>6010</v>
      </c>
      <c r="C956" s="71" t="s">
        <v>404</v>
      </c>
      <c r="D956" s="120">
        <v>80</v>
      </c>
      <c r="E956" s="158">
        <v>10</v>
      </c>
      <c r="F956" s="154">
        <f t="shared" si="34"/>
        <v>70</v>
      </c>
      <c r="G956" s="156">
        <f t="shared" si="35"/>
        <v>0.125</v>
      </c>
    </row>
    <row r="957" spans="1:7" x14ac:dyDescent="0.2">
      <c r="A957" s="44" t="s">
        <v>77</v>
      </c>
      <c r="B957" s="15" t="s">
        <v>472</v>
      </c>
      <c r="C957" s="207"/>
      <c r="D957" s="119">
        <f>SUM(D958+D961)</f>
        <v>165351</v>
      </c>
      <c r="E957" s="173">
        <f>SUM(E958+E961)</f>
        <v>28603.050000000003</v>
      </c>
      <c r="F957" s="162">
        <f t="shared" si="34"/>
        <v>136747.95000000001</v>
      </c>
      <c r="G957" s="163">
        <f t="shared" si="35"/>
        <v>0.17298383438866413</v>
      </c>
    </row>
    <row r="958" spans="1:7" s="14" customFormat="1" x14ac:dyDescent="0.2">
      <c r="A958" s="44" t="s">
        <v>77</v>
      </c>
      <c r="B958" s="15" t="s">
        <v>166</v>
      </c>
      <c r="C958" s="90"/>
      <c r="D958" s="108">
        <f>SUM(D959)</f>
        <v>100000</v>
      </c>
      <c r="E958" s="168">
        <f>SUM(E959)</f>
        <v>22299.33</v>
      </c>
      <c r="F958" s="162">
        <f t="shared" si="34"/>
        <v>77700.67</v>
      </c>
      <c r="G958" s="163">
        <f t="shared" si="35"/>
        <v>0.22299330000000001</v>
      </c>
    </row>
    <row r="959" spans="1:7" s="14" customFormat="1" x14ac:dyDescent="0.2">
      <c r="A959" s="44"/>
      <c r="B959" s="32">
        <v>55</v>
      </c>
      <c r="C959" s="70" t="s">
        <v>20</v>
      </c>
      <c r="D959" s="119">
        <f>SUM(D960)</f>
        <v>100000</v>
      </c>
      <c r="E959" s="173">
        <f>SUM(E960)</f>
        <v>22299.33</v>
      </c>
      <c r="F959" s="162">
        <f t="shared" si="34"/>
        <v>77700.67</v>
      </c>
      <c r="G959" s="163">
        <f t="shared" si="35"/>
        <v>0.22299330000000001</v>
      </c>
    </row>
    <row r="960" spans="1:7" s="14" customFormat="1" x14ac:dyDescent="0.2">
      <c r="A960" s="44"/>
      <c r="B960" s="30">
        <v>5526</v>
      </c>
      <c r="C960" s="71" t="s">
        <v>7</v>
      </c>
      <c r="D960" s="120">
        <v>100000</v>
      </c>
      <c r="E960" s="158">
        <v>22299.33</v>
      </c>
      <c r="F960" s="154">
        <f t="shared" si="34"/>
        <v>77700.67</v>
      </c>
      <c r="G960" s="156">
        <f t="shared" si="35"/>
        <v>0.22299330000000001</v>
      </c>
    </row>
    <row r="961" spans="1:7" x14ac:dyDescent="0.2">
      <c r="A961" s="44" t="s">
        <v>77</v>
      </c>
      <c r="B961" s="15" t="s">
        <v>260</v>
      </c>
      <c r="C961" s="90"/>
      <c r="D961" s="108">
        <f>SUM(D962+D966+D975)</f>
        <v>65351</v>
      </c>
      <c r="E961" s="168">
        <f>SUM(E962+E966+E975)</f>
        <v>6303.7199999999993</v>
      </c>
      <c r="F961" s="162">
        <f t="shared" si="34"/>
        <v>59047.28</v>
      </c>
      <c r="G961" s="163">
        <f t="shared" si="35"/>
        <v>9.6459426787654345E-2</v>
      </c>
    </row>
    <row r="962" spans="1:7" s="14" customFormat="1" x14ac:dyDescent="0.2">
      <c r="A962" s="44"/>
      <c r="B962" s="15">
        <v>50</v>
      </c>
      <c r="C962" s="69" t="s">
        <v>19</v>
      </c>
      <c r="D962" s="108">
        <f>SUM(D963+D965)</f>
        <v>16569</v>
      </c>
      <c r="E962" s="168">
        <f>SUM(E963+E965)</f>
        <v>4088.18</v>
      </c>
      <c r="F962" s="162">
        <f t="shared" si="34"/>
        <v>12480.82</v>
      </c>
      <c r="G962" s="163">
        <f t="shared" si="35"/>
        <v>0.24673667692679099</v>
      </c>
    </row>
    <row r="963" spans="1:7" s="14" customFormat="1" x14ac:dyDescent="0.2">
      <c r="A963" s="44"/>
      <c r="B963" s="10">
        <v>500</v>
      </c>
      <c r="C963" s="68" t="s">
        <v>210</v>
      </c>
      <c r="D963" s="107">
        <f>SUM(D964)</f>
        <v>12384</v>
      </c>
      <c r="E963" s="167">
        <f>SUM(E964)</f>
        <v>3118.12</v>
      </c>
      <c r="F963" s="154">
        <f t="shared" si="34"/>
        <v>9265.880000000001</v>
      </c>
      <c r="G963" s="156">
        <f t="shared" si="35"/>
        <v>0.25178617571059431</v>
      </c>
    </row>
    <row r="964" spans="1:7" s="14" customFormat="1" x14ac:dyDescent="0.2">
      <c r="A964" s="44"/>
      <c r="B964" s="10">
        <v>5002</v>
      </c>
      <c r="C964" s="68" t="s">
        <v>218</v>
      </c>
      <c r="D964" s="107">
        <v>12384</v>
      </c>
      <c r="E964" s="158">
        <v>3118.12</v>
      </c>
      <c r="F964" s="154">
        <f t="shared" si="34"/>
        <v>9265.880000000001</v>
      </c>
      <c r="G964" s="156">
        <f t="shared" si="35"/>
        <v>0.25178617571059431</v>
      </c>
    </row>
    <row r="965" spans="1:7" s="14" customFormat="1" x14ac:dyDescent="0.2">
      <c r="A965" s="44"/>
      <c r="B965" s="10">
        <v>506</v>
      </c>
      <c r="C965" s="68" t="s">
        <v>211</v>
      </c>
      <c r="D965" s="107">
        <v>4185</v>
      </c>
      <c r="E965" s="158">
        <v>970.06</v>
      </c>
      <c r="F965" s="154">
        <f t="shared" si="34"/>
        <v>3214.94</v>
      </c>
      <c r="G965" s="156">
        <f t="shared" si="35"/>
        <v>0.23179450418160094</v>
      </c>
    </row>
    <row r="966" spans="1:7" s="14" customFormat="1" x14ac:dyDescent="0.2">
      <c r="A966" s="44"/>
      <c r="B966" s="32">
        <v>55</v>
      </c>
      <c r="C966" s="70" t="s">
        <v>20</v>
      </c>
      <c r="D966" s="119">
        <f>SUM(D967:D974)</f>
        <v>8782</v>
      </c>
      <c r="E966" s="173">
        <f>SUM(E967:E974)</f>
        <v>2215.54</v>
      </c>
      <c r="F966" s="162">
        <f t="shared" si="34"/>
        <v>6566.46</v>
      </c>
      <c r="G966" s="163">
        <f t="shared" si="35"/>
        <v>0.25228194033249829</v>
      </c>
    </row>
    <row r="967" spans="1:7" s="14" customFormat="1" x14ac:dyDescent="0.2">
      <c r="A967" s="44"/>
      <c r="B967" s="10">
        <v>5500</v>
      </c>
      <c r="C967" s="68" t="s">
        <v>21</v>
      </c>
      <c r="D967" s="120">
        <v>782</v>
      </c>
      <c r="E967" s="158">
        <v>220.75</v>
      </c>
      <c r="F967" s="154">
        <f t="shared" si="34"/>
        <v>561.25</v>
      </c>
      <c r="G967" s="156">
        <f t="shared" si="35"/>
        <v>0.28228900255754474</v>
      </c>
    </row>
    <row r="968" spans="1:7" s="14" customFormat="1" x14ac:dyDescent="0.2">
      <c r="A968" s="44"/>
      <c r="B968" s="10">
        <v>5504</v>
      </c>
      <c r="C968" s="68" t="s">
        <v>23</v>
      </c>
      <c r="D968" s="120">
        <v>110</v>
      </c>
      <c r="E968" s="158">
        <v>0</v>
      </c>
      <c r="F968" s="154">
        <f t="shared" si="34"/>
        <v>110</v>
      </c>
      <c r="G968" s="156">
        <f t="shared" si="35"/>
        <v>0</v>
      </c>
    </row>
    <row r="969" spans="1:7" s="14" customFormat="1" x14ac:dyDescent="0.2">
      <c r="A969" s="44"/>
      <c r="B969" s="10">
        <v>5511</v>
      </c>
      <c r="C969" s="68" t="s">
        <v>212</v>
      </c>
      <c r="D969" s="120">
        <v>7010</v>
      </c>
      <c r="E969" s="158">
        <v>1779.76</v>
      </c>
      <c r="F969" s="154">
        <f t="shared" si="34"/>
        <v>5230.24</v>
      </c>
      <c r="G969" s="156">
        <f t="shared" si="35"/>
        <v>0.25388873038516407</v>
      </c>
    </row>
    <row r="970" spans="1:7" s="14" customFormat="1" x14ac:dyDescent="0.2">
      <c r="A970" s="44"/>
      <c r="B970" s="10">
        <v>5514</v>
      </c>
      <c r="C970" s="68" t="s">
        <v>213</v>
      </c>
      <c r="D970" s="120">
        <v>240</v>
      </c>
      <c r="E970" s="158">
        <v>57.03</v>
      </c>
      <c r="F970" s="154">
        <f t="shared" si="34"/>
        <v>182.97</v>
      </c>
      <c r="G970" s="156">
        <f t="shared" si="35"/>
        <v>0.237625</v>
      </c>
    </row>
    <row r="971" spans="1:7" s="14" customFormat="1" x14ac:dyDescent="0.2">
      <c r="A971" s="44"/>
      <c r="B971" s="10">
        <v>5515</v>
      </c>
      <c r="C971" s="68" t="s">
        <v>25</v>
      </c>
      <c r="D971" s="120">
        <v>380</v>
      </c>
      <c r="E971" s="158">
        <v>158</v>
      </c>
      <c r="F971" s="154">
        <f t="shared" si="34"/>
        <v>222</v>
      </c>
      <c r="G971" s="156">
        <f t="shared" si="35"/>
        <v>0.41578947368421054</v>
      </c>
    </row>
    <row r="972" spans="1:7" s="14" customFormat="1" x14ac:dyDescent="0.2">
      <c r="A972" s="44"/>
      <c r="B972" s="10">
        <v>5522</v>
      </c>
      <c r="C972" s="68" t="s">
        <v>86</v>
      </c>
      <c r="D972" s="120">
        <v>30</v>
      </c>
      <c r="E972" s="158">
        <v>0</v>
      </c>
      <c r="F972" s="154">
        <f t="shared" si="34"/>
        <v>30</v>
      </c>
      <c r="G972" s="156">
        <f t="shared" si="35"/>
        <v>0</v>
      </c>
    </row>
    <row r="973" spans="1:7" s="14" customFormat="1" x14ac:dyDescent="0.2">
      <c r="A973" s="44"/>
      <c r="B973" s="10">
        <v>5524</v>
      </c>
      <c r="C973" s="68" t="s">
        <v>27</v>
      </c>
      <c r="D973" s="120">
        <v>150</v>
      </c>
      <c r="E973" s="158">
        <v>0</v>
      </c>
      <c r="F973" s="154">
        <f t="shared" si="34"/>
        <v>150</v>
      </c>
      <c r="G973" s="156">
        <f t="shared" si="35"/>
        <v>0</v>
      </c>
    </row>
    <row r="974" spans="1:7" s="14" customFormat="1" x14ac:dyDescent="0.2">
      <c r="A974" s="44"/>
      <c r="B974" s="10">
        <v>5525</v>
      </c>
      <c r="C974" s="68" t="s">
        <v>41</v>
      </c>
      <c r="D974" s="120">
        <v>80</v>
      </c>
      <c r="E974" s="158">
        <v>0</v>
      </c>
      <c r="F974" s="154">
        <f t="shared" si="34"/>
        <v>80</v>
      </c>
      <c r="G974" s="156">
        <f t="shared" si="35"/>
        <v>0</v>
      </c>
    </row>
    <row r="975" spans="1:7" s="14" customFormat="1" x14ac:dyDescent="0.2">
      <c r="A975" s="44"/>
      <c r="B975" s="15">
        <v>15</v>
      </c>
      <c r="C975" s="69" t="s">
        <v>243</v>
      </c>
      <c r="D975" s="108">
        <f>SUM(D976)</f>
        <v>40000</v>
      </c>
      <c r="E975" s="168">
        <f>SUM(E976)</f>
        <v>0</v>
      </c>
      <c r="F975" s="162">
        <f t="shared" si="34"/>
        <v>40000</v>
      </c>
      <c r="G975" s="163">
        <f t="shared" si="35"/>
        <v>0</v>
      </c>
    </row>
    <row r="976" spans="1:7" s="14" customFormat="1" ht="25.5" x14ac:dyDescent="0.2">
      <c r="A976" s="44"/>
      <c r="B976" s="10">
        <v>1554</v>
      </c>
      <c r="C976" s="71" t="s">
        <v>317</v>
      </c>
      <c r="D976" s="107">
        <f>SUM(D977)</f>
        <v>40000</v>
      </c>
      <c r="E976" s="167">
        <f>SUM(E977)</f>
        <v>0</v>
      </c>
      <c r="F976" s="154">
        <f t="shared" si="34"/>
        <v>40000</v>
      </c>
      <c r="G976" s="156">
        <f t="shared" si="35"/>
        <v>0</v>
      </c>
    </row>
    <row r="977" spans="1:7" s="14" customFormat="1" ht="25.5" x14ac:dyDescent="0.2">
      <c r="A977" s="44"/>
      <c r="B977" s="10"/>
      <c r="C977" s="85" t="s">
        <v>405</v>
      </c>
      <c r="D977" s="107">
        <v>40000</v>
      </c>
      <c r="E977" s="158">
        <v>0</v>
      </c>
      <c r="F977" s="154">
        <f t="shared" si="34"/>
        <v>40000</v>
      </c>
      <c r="G977" s="156">
        <f t="shared" si="35"/>
        <v>0</v>
      </c>
    </row>
    <row r="978" spans="1:7" s="14" customFormat="1" x14ac:dyDescent="0.2">
      <c r="A978" s="44" t="s">
        <v>78</v>
      </c>
      <c r="B978" s="15" t="s">
        <v>167</v>
      </c>
      <c r="C978" s="90"/>
      <c r="D978" s="108">
        <f>SUM(D979+D981+D985)</f>
        <v>57140</v>
      </c>
      <c r="E978" s="168">
        <f>SUM(E979+E981+E985)</f>
        <v>13439.64</v>
      </c>
      <c r="F978" s="162">
        <f t="shared" si="34"/>
        <v>43700.36</v>
      </c>
      <c r="G978" s="163">
        <f t="shared" si="35"/>
        <v>0.23520546027301364</v>
      </c>
    </row>
    <row r="979" spans="1:7" s="14" customFormat="1" ht="25.5" x14ac:dyDescent="0.2">
      <c r="A979" s="44"/>
      <c r="B979" s="31">
        <v>413</v>
      </c>
      <c r="C979" s="87" t="s">
        <v>129</v>
      </c>
      <c r="D979" s="117">
        <f>SUM(D980)</f>
        <v>9000</v>
      </c>
      <c r="E979" s="172">
        <f>SUM(E980)</f>
        <v>3102.74</v>
      </c>
      <c r="F979" s="162">
        <f t="shared" si="34"/>
        <v>5897.26</v>
      </c>
      <c r="G979" s="163">
        <f t="shared" si="35"/>
        <v>0.34474888888888888</v>
      </c>
    </row>
    <row r="980" spans="1:7" ht="25.5" x14ac:dyDescent="0.2">
      <c r="A980" s="46"/>
      <c r="B980" s="29">
        <v>4138</v>
      </c>
      <c r="C980" s="86" t="s">
        <v>90</v>
      </c>
      <c r="D980" s="118">
        <v>9000</v>
      </c>
      <c r="E980" s="158">
        <v>3102.74</v>
      </c>
      <c r="F980" s="154">
        <f t="shared" si="34"/>
        <v>5897.26</v>
      </c>
      <c r="G980" s="156">
        <f t="shared" si="35"/>
        <v>0.34474888888888888</v>
      </c>
    </row>
    <row r="981" spans="1:7" s="14" customFormat="1" x14ac:dyDescent="0.2">
      <c r="A981" s="44"/>
      <c r="B981" s="15">
        <v>50</v>
      </c>
      <c r="C981" s="69" t="s">
        <v>19</v>
      </c>
      <c r="D981" s="108">
        <f>SUM(D982+D984)</f>
        <v>41093</v>
      </c>
      <c r="E981" s="168">
        <f>SUM(E982+E984)</f>
        <v>9182.66</v>
      </c>
      <c r="F981" s="162">
        <f t="shared" si="34"/>
        <v>31910.34</v>
      </c>
      <c r="G981" s="163">
        <f t="shared" si="35"/>
        <v>0.22346044338451804</v>
      </c>
    </row>
    <row r="982" spans="1:7" s="14" customFormat="1" x14ac:dyDescent="0.2">
      <c r="A982" s="44"/>
      <c r="B982" s="10">
        <v>500</v>
      </c>
      <c r="C982" s="68" t="s">
        <v>210</v>
      </c>
      <c r="D982" s="107">
        <f>SUM(D983)</f>
        <v>30712</v>
      </c>
      <c r="E982" s="167">
        <f>SUM(E983)</f>
        <v>6901.16</v>
      </c>
      <c r="F982" s="154">
        <f t="shared" si="34"/>
        <v>23810.84</v>
      </c>
      <c r="G982" s="156">
        <f t="shared" si="35"/>
        <v>0.22470565251367544</v>
      </c>
    </row>
    <row r="983" spans="1:7" s="14" customFormat="1" x14ac:dyDescent="0.2">
      <c r="A983" s="44"/>
      <c r="B983" s="10">
        <v>5002</v>
      </c>
      <c r="C983" s="68" t="s">
        <v>218</v>
      </c>
      <c r="D983" s="107">
        <v>30712</v>
      </c>
      <c r="E983" s="158">
        <v>6901.16</v>
      </c>
      <c r="F983" s="154">
        <f t="shared" si="34"/>
        <v>23810.84</v>
      </c>
      <c r="G983" s="156">
        <f t="shared" si="35"/>
        <v>0.22470565251367544</v>
      </c>
    </row>
    <row r="984" spans="1:7" s="14" customFormat="1" x14ac:dyDescent="0.2">
      <c r="A984" s="44"/>
      <c r="B984" s="10">
        <v>506</v>
      </c>
      <c r="C984" s="68" t="s">
        <v>211</v>
      </c>
      <c r="D984" s="107">
        <v>10381</v>
      </c>
      <c r="E984" s="158">
        <v>2281.5</v>
      </c>
      <c r="F984" s="154">
        <f t="shared" si="34"/>
        <v>8099.5</v>
      </c>
      <c r="G984" s="156">
        <f t="shared" si="35"/>
        <v>0.21977651478662941</v>
      </c>
    </row>
    <row r="985" spans="1:7" s="14" customFormat="1" x14ac:dyDescent="0.2">
      <c r="A985" s="44"/>
      <c r="B985" s="32">
        <v>55</v>
      </c>
      <c r="C985" s="70" t="s">
        <v>20</v>
      </c>
      <c r="D985" s="119">
        <f>SUM(D986:D991)</f>
        <v>7047</v>
      </c>
      <c r="E985" s="173">
        <f>SUM(E986:E991)</f>
        <v>1154.24</v>
      </c>
      <c r="F985" s="162">
        <f t="shared" si="34"/>
        <v>5892.76</v>
      </c>
      <c r="G985" s="163">
        <f t="shared" si="35"/>
        <v>0.16379168440471123</v>
      </c>
    </row>
    <row r="986" spans="1:7" s="14" customFormat="1" x14ac:dyDescent="0.2">
      <c r="A986" s="44"/>
      <c r="B986" s="10">
        <v>5500</v>
      </c>
      <c r="C986" s="68" t="s">
        <v>21</v>
      </c>
      <c r="D986" s="120">
        <v>447</v>
      </c>
      <c r="E986" s="158">
        <v>104.99</v>
      </c>
      <c r="F986" s="154">
        <f t="shared" si="34"/>
        <v>342.01</v>
      </c>
      <c r="G986" s="156">
        <f t="shared" si="35"/>
        <v>0.23487695749440715</v>
      </c>
    </row>
    <row r="987" spans="1:7" s="14" customFormat="1" x14ac:dyDescent="0.2">
      <c r="A987" s="44"/>
      <c r="B987" s="10">
        <v>5511</v>
      </c>
      <c r="C987" s="68" t="s">
        <v>212</v>
      </c>
      <c r="D987" s="120">
        <v>0</v>
      </c>
      <c r="E987" s="158">
        <v>108</v>
      </c>
      <c r="F987" s="154">
        <f t="shared" si="34"/>
        <v>-108</v>
      </c>
      <c r="G987" s="156"/>
    </row>
    <row r="988" spans="1:7" x14ac:dyDescent="0.2">
      <c r="A988" s="46"/>
      <c r="B988" s="30">
        <v>5513</v>
      </c>
      <c r="C988" s="71" t="s">
        <v>24</v>
      </c>
      <c r="D988" s="120">
        <v>1500</v>
      </c>
      <c r="E988" s="158">
        <v>354.2</v>
      </c>
      <c r="F988" s="154">
        <f t="shared" si="34"/>
        <v>1145.8</v>
      </c>
      <c r="G988" s="156">
        <f t="shared" si="35"/>
        <v>0.23613333333333333</v>
      </c>
    </row>
    <row r="989" spans="1:7" x14ac:dyDescent="0.2">
      <c r="A989" s="46"/>
      <c r="B989" s="30">
        <v>5515</v>
      </c>
      <c r="C989" s="71" t="s">
        <v>25</v>
      </c>
      <c r="D989" s="120">
        <v>600</v>
      </c>
      <c r="E989" s="158">
        <v>0</v>
      </c>
      <c r="F989" s="154">
        <f t="shared" si="34"/>
        <v>600</v>
      </c>
      <c r="G989" s="156">
        <f t="shared" si="35"/>
        <v>0</v>
      </c>
    </row>
    <row r="990" spans="1:7" x14ac:dyDescent="0.2">
      <c r="A990" s="46"/>
      <c r="B990" s="10">
        <v>5525</v>
      </c>
      <c r="C990" s="68" t="s">
        <v>41</v>
      </c>
      <c r="D990" s="120">
        <v>1400</v>
      </c>
      <c r="E990" s="158">
        <v>0</v>
      </c>
      <c r="F990" s="154">
        <f t="shared" si="34"/>
        <v>1400</v>
      </c>
      <c r="G990" s="156">
        <f t="shared" si="35"/>
        <v>0</v>
      </c>
    </row>
    <row r="991" spans="1:7" x14ac:dyDescent="0.2">
      <c r="A991" s="46"/>
      <c r="B991" s="30">
        <v>5526</v>
      </c>
      <c r="C991" s="71" t="s">
        <v>7</v>
      </c>
      <c r="D991" s="120">
        <v>3100</v>
      </c>
      <c r="E991" s="158">
        <v>587.04999999999995</v>
      </c>
      <c r="F991" s="154">
        <f t="shared" si="34"/>
        <v>2512.9499999999998</v>
      </c>
      <c r="G991" s="156">
        <f t="shared" si="35"/>
        <v>0.18937096774193546</v>
      </c>
    </row>
    <row r="992" spans="1:7" x14ac:dyDescent="0.2">
      <c r="A992" s="44" t="s">
        <v>79</v>
      </c>
      <c r="B992" s="15" t="s">
        <v>473</v>
      </c>
      <c r="C992" s="207"/>
      <c r="D992" s="119">
        <f>SUM(D993+D1008+D1015)</f>
        <v>121971</v>
      </c>
      <c r="E992" s="173">
        <f>SUM(E993+E1008+E1015)</f>
        <v>30278.280000000002</v>
      </c>
      <c r="F992" s="162">
        <f t="shared" si="34"/>
        <v>91692.72</v>
      </c>
      <c r="G992" s="163">
        <f t="shared" si="35"/>
        <v>0.24824163120741818</v>
      </c>
    </row>
    <row r="993" spans="1:7" s="14" customFormat="1" x14ac:dyDescent="0.2">
      <c r="A993" s="44" t="s">
        <v>79</v>
      </c>
      <c r="B993" s="15" t="s">
        <v>168</v>
      </c>
      <c r="C993" s="90"/>
      <c r="D993" s="108">
        <f>SUM(D994+D997+D1003)</f>
        <v>90000</v>
      </c>
      <c r="E993" s="168">
        <f>SUM(E994+E997+E1003)</f>
        <v>20396.600000000002</v>
      </c>
      <c r="F993" s="162">
        <f t="shared" si="34"/>
        <v>69603.399999999994</v>
      </c>
      <c r="G993" s="163">
        <f t="shared" si="35"/>
        <v>0.22662888888888891</v>
      </c>
    </row>
    <row r="994" spans="1:7" s="14" customFormat="1" ht="25.5" x14ac:dyDescent="0.2">
      <c r="A994" s="44"/>
      <c r="B994" s="31">
        <v>413</v>
      </c>
      <c r="C994" s="87" t="s">
        <v>129</v>
      </c>
      <c r="D994" s="117">
        <f>SUM(D995:D996)</f>
        <v>48300</v>
      </c>
      <c r="E994" s="172">
        <f>SUM(E995:E996)</f>
        <v>10978.560000000001</v>
      </c>
      <c r="F994" s="162">
        <f t="shared" si="34"/>
        <v>37321.440000000002</v>
      </c>
      <c r="G994" s="163">
        <f t="shared" si="35"/>
        <v>0.22729937888198762</v>
      </c>
    </row>
    <row r="995" spans="1:7" x14ac:dyDescent="0.2">
      <c r="A995" s="46"/>
      <c r="B995" s="29">
        <v>4130</v>
      </c>
      <c r="C995" s="86" t="s">
        <v>30</v>
      </c>
      <c r="D995" s="118">
        <v>20000</v>
      </c>
      <c r="E995" s="158">
        <v>4627.8900000000003</v>
      </c>
      <c r="F995" s="154">
        <f t="shared" si="34"/>
        <v>15372.11</v>
      </c>
      <c r="G995" s="156">
        <f t="shared" si="35"/>
        <v>0.2313945</v>
      </c>
    </row>
    <row r="996" spans="1:7" x14ac:dyDescent="0.2">
      <c r="A996" s="46"/>
      <c r="B996" s="29">
        <v>4134</v>
      </c>
      <c r="C996" s="86" t="s">
        <v>350</v>
      </c>
      <c r="D996" s="118">
        <v>28300</v>
      </c>
      <c r="E996" s="158">
        <v>6350.67</v>
      </c>
      <c r="F996" s="154">
        <f t="shared" si="34"/>
        <v>21949.33</v>
      </c>
      <c r="G996" s="156">
        <f t="shared" si="35"/>
        <v>0.2244053003533569</v>
      </c>
    </row>
    <row r="997" spans="1:7" x14ac:dyDescent="0.2">
      <c r="A997" s="46"/>
      <c r="B997" s="15">
        <v>50</v>
      </c>
      <c r="C997" s="69" t="s">
        <v>19</v>
      </c>
      <c r="D997" s="117">
        <f>SUM(D998+D1001+D1002)</f>
        <v>30697</v>
      </c>
      <c r="E997" s="172">
        <f>SUM(E998+E1001+E1002)</f>
        <v>7491.16</v>
      </c>
      <c r="F997" s="162">
        <f t="shared" si="34"/>
        <v>23205.84</v>
      </c>
      <c r="G997" s="163">
        <f t="shared" si="35"/>
        <v>0.24403557350881194</v>
      </c>
    </row>
    <row r="998" spans="1:7" x14ac:dyDescent="0.2">
      <c r="A998" s="46"/>
      <c r="B998" s="10">
        <v>500</v>
      </c>
      <c r="C998" s="68" t="s">
        <v>210</v>
      </c>
      <c r="D998" s="118">
        <f>SUM(D999:D1000)</f>
        <v>22942</v>
      </c>
      <c r="E998" s="199">
        <f>SUM(E999:E1000)</f>
        <v>5541.6100000000006</v>
      </c>
      <c r="F998" s="154">
        <f t="shared" si="34"/>
        <v>17400.39</v>
      </c>
      <c r="G998" s="156">
        <f t="shared" si="35"/>
        <v>0.24154868799581555</v>
      </c>
    </row>
    <row r="999" spans="1:7" x14ac:dyDescent="0.2">
      <c r="A999" s="46"/>
      <c r="B999" s="10">
        <v>5002</v>
      </c>
      <c r="C999" s="68" t="s">
        <v>218</v>
      </c>
      <c r="D999" s="118">
        <v>22942</v>
      </c>
      <c r="E999" s="158">
        <v>4054.11</v>
      </c>
      <c r="F999" s="154">
        <f t="shared" si="34"/>
        <v>18887.89</v>
      </c>
      <c r="G999" s="156">
        <f t="shared" si="35"/>
        <v>0.17671127190305991</v>
      </c>
    </row>
    <row r="1000" spans="1:7" x14ac:dyDescent="0.2">
      <c r="A1000" s="46"/>
      <c r="B1000" s="10">
        <v>5005</v>
      </c>
      <c r="C1000" s="68" t="s">
        <v>241</v>
      </c>
      <c r="D1000" s="118">
        <v>0</v>
      </c>
      <c r="E1000" s="158">
        <v>1487.5</v>
      </c>
      <c r="F1000" s="154">
        <f t="shared" si="34"/>
        <v>-1487.5</v>
      </c>
      <c r="G1000" s="156"/>
    </row>
    <row r="1001" spans="1:7" x14ac:dyDescent="0.2">
      <c r="A1001" s="46"/>
      <c r="B1001" s="10">
        <v>5050</v>
      </c>
      <c r="C1001" s="68" t="s">
        <v>85</v>
      </c>
      <c r="D1001" s="118">
        <v>0</v>
      </c>
      <c r="E1001" s="158">
        <v>67.73</v>
      </c>
      <c r="F1001" s="154">
        <f t="shared" si="34"/>
        <v>-67.73</v>
      </c>
      <c r="G1001" s="156"/>
    </row>
    <row r="1002" spans="1:7" x14ac:dyDescent="0.2">
      <c r="A1002" s="46"/>
      <c r="B1002" s="10">
        <v>506</v>
      </c>
      <c r="C1002" s="68" t="s">
        <v>211</v>
      </c>
      <c r="D1002" s="118">
        <v>7755</v>
      </c>
      <c r="E1002" s="158">
        <v>1881.82</v>
      </c>
      <c r="F1002" s="154">
        <f t="shared" si="34"/>
        <v>5873.18</v>
      </c>
      <c r="G1002" s="156">
        <f t="shared" si="35"/>
        <v>0.24265892972275951</v>
      </c>
    </row>
    <row r="1003" spans="1:7" s="14" customFormat="1" x14ac:dyDescent="0.2">
      <c r="A1003" s="44"/>
      <c r="B1003" s="32">
        <v>55</v>
      </c>
      <c r="C1003" s="70" t="s">
        <v>20</v>
      </c>
      <c r="D1003" s="119">
        <f>SUM(D1004:D1007)</f>
        <v>11003</v>
      </c>
      <c r="E1003" s="173">
        <f>SUM(E1004:E1007)</f>
        <v>1926.8799999999999</v>
      </c>
      <c r="F1003" s="162">
        <f t="shared" si="34"/>
        <v>9076.1200000000008</v>
      </c>
      <c r="G1003" s="163">
        <f t="shared" si="35"/>
        <v>0.17512314823230027</v>
      </c>
    </row>
    <row r="1004" spans="1:7" s="14" customFormat="1" x14ac:dyDescent="0.2">
      <c r="A1004" s="44"/>
      <c r="B1004" s="10">
        <v>5500</v>
      </c>
      <c r="C1004" s="68" t="s">
        <v>21</v>
      </c>
      <c r="D1004" s="120">
        <v>203</v>
      </c>
      <c r="E1004" s="158">
        <v>36.979999999999997</v>
      </c>
      <c r="F1004" s="154">
        <f t="shared" si="34"/>
        <v>166.02</v>
      </c>
      <c r="G1004" s="156">
        <f t="shared" si="35"/>
        <v>0.18216748768472904</v>
      </c>
    </row>
    <row r="1005" spans="1:7" s="14" customFormat="1" x14ac:dyDescent="0.2">
      <c r="A1005" s="44"/>
      <c r="B1005" s="10">
        <v>5504</v>
      </c>
      <c r="C1005" s="68" t="s">
        <v>397</v>
      </c>
      <c r="D1005" s="120">
        <v>300</v>
      </c>
      <c r="E1005" s="158">
        <v>78</v>
      </c>
      <c r="F1005" s="154">
        <f t="shared" si="34"/>
        <v>222</v>
      </c>
      <c r="G1005" s="156">
        <f t="shared" si="35"/>
        <v>0.26</v>
      </c>
    </row>
    <row r="1006" spans="1:7" s="14" customFormat="1" x14ac:dyDescent="0.2">
      <c r="A1006" s="44"/>
      <c r="B1006" s="10">
        <v>5522</v>
      </c>
      <c r="C1006" s="68" t="s">
        <v>86</v>
      </c>
      <c r="D1006" s="120">
        <v>0</v>
      </c>
      <c r="E1006" s="158">
        <v>15.79</v>
      </c>
      <c r="F1006" s="154">
        <f t="shared" si="34"/>
        <v>-15.79</v>
      </c>
      <c r="G1006" s="156"/>
    </row>
    <row r="1007" spans="1:7" s="14" customFormat="1" x14ac:dyDescent="0.2">
      <c r="A1007" s="44"/>
      <c r="B1007" s="30">
        <v>5526</v>
      </c>
      <c r="C1007" s="71" t="s">
        <v>7</v>
      </c>
      <c r="D1007" s="120">
        <v>10500</v>
      </c>
      <c r="E1007" s="158">
        <v>1796.11</v>
      </c>
      <c r="F1007" s="154">
        <f t="shared" si="34"/>
        <v>8703.89</v>
      </c>
      <c r="G1007" s="156">
        <f t="shared" si="35"/>
        <v>0.17105809523809523</v>
      </c>
    </row>
    <row r="1008" spans="1:7" s="14" customFormat="1" x14ac:dyDescent="0.2">
      <c r="A1008" s="44" t="s">
        <v>79</v>
      </c>
      <c r="B1008" s="15" t="s">
        <v>259</v>
      </c>
      <c r="C1008" s="90"/>
      <c r="D1008" s="119">
        <f>SUM(D1009+D1011)</f>
        <v>24105</v>
      </c>
      <c r="E1008" s="173">
        <f>SUM(E1009+E1011)</f>
        <v>6975</v>
      </c>
      <c r="F1008" s="162">
        <f t="shared" si="34"/>
        <v>17130</v>
      </c>
      <c r="G1008" s="163">
        <f t="shared" si="35"/>
        <v>0.28935905413814561</v>
      </c>
    </row>
    <row r="1009" spans="1:7" s="14" customFormat="1" ht="25.5" x14ac:dyDescent="0.2">
      <c r="A1009" s="44"/>
      <c r="B1009" s="31">
        <v>413</v>
      </c>
      <c r="C1009" s="87" t="s">
        <v>129</v>
      </c>
      <c r="D1009" s="119">
        <f>SUM(D1010)</f>
        <v>23626</v>
      </c>
      <c r="E1009" s="173">
        <f>SUM(E1010)</f>
        <v>6975</v>
      </c>
      <c r="F1009" s="162">
        <f t="shared" si="34"/>
        <v>16651</v>
      </c>
      <c r="G1009" s="163">
        <f t="shared" si="35"/>
        <v>0.29522559891644801</v>
      </c>
    </row>
    <row r="1010" spans="1:7" s="14" customFormat="1" x14ac:dyDescent="0.2">
      <c r="A1010" s="44"/>
      <c r="B1010" s="29">
        <v>4130</v>
      </c>
      <c r="C1010" s="86" t="s">
        <v>30</v>
      </c>
      <c r="D1010" s="120">
        <v>23626</v>
      </c>
      <c r="E1010" s="158">
        <v>6975</v>
      </c>
      <c r="F1010" s="154">
        <f t="shared" si="34"/>
        <v>16651</v>
      </c>
      <c r="G1010" s="156">
        <f t="shared" si="35"/>
        <v>0.29522559891644801</v>
      </c>
    </row>
    <row r="1011" spans="1:7" s="14" customFormat="1" x14ac:dyDescent="0.2">
      <c r="A1011" s="44"/>
      <c r="B1011" s="15">
        <v>50</v>
      </c>
      <c r="C1011" s="69" t="s">
        <v>19</v>
      </c>
      <c r="D1011" s="108">
        <f>SUM(D1012+D1014)</f>
        <v>479</v>
      </c>
      <c r="E1011" s="168">
        <f>SUM(E1012+E1014)</f>
        <v>0</v>
      </c>
      <c r="F1011" s="162">
        <f t="shared" si="34"/>
        <v>479</v>
      </c>
      <c r="G1011" s="163">
        <f t="shared" si="35"/>
        <v>0</v>
      </c>
    </row>
    <row r="1012" spans="1:7" s="14" customFormat="1" x14ac:dyDescent="0.2">
      <c r="A1012" s="44"/>
      <c r="B1012" s="10">
        <v>500</v>
      </c>
      <c r="C1012" s="68" t="s">
        <v>210</v>
      </c>
      <c r="D1012" s="118">
        <f>SUM(D1013)</f>
        <v>358</v>
      </c>
      <c r="E1012" s="199">
        <f>SUM(E1013)</f>
        <v>0</v>
      </c>
      <c r="F1012" s="154">
        <f t="shared" si="34"/>
        <v>358</v>
      </c>
      <c r="G1012" s="156">
        <f t="shared" si="35"/>
        <v>0</v>
      </c>
    </row>
    <row r="1013" spans="1:7" s="14" customFormat="1" x14ac:dyDescent="0.2">
      <c r="A1013" s="44"/>
      <c r="B1013" s="10">
        <v>5001</v>
      </c>
      <c r="C1013" s="68" t="s">
        <v>216</v>
      </c>
      <c r="D1013" s="118">
        <v>358</v>
      </c>
      <c r="E1013" s="158">
        <v>0</v>
      </c>
      <c r="F1013" s="154">
        <f t="shared" si="34"/>
        <v>358</v>
      </c>
      <c r="G1013" s="156">
        <f t="shared" si="35"/>
        <v>0</v>
      </c>
    </row>
    <row r="1014" spans="1:7" s="14" customFormat="1" x14ac:dyDescent="0.2">
      <c r="A1014" s="44"/>
      <c r="B1014" s="10">
        <v>506</v>
      </c>
      <c r="C1014" s="68" t="s">
        <v>211</v>
      </c>
      <c r="D1014" s="118">
        <v>121</v>
      </c>
      <c r="E1014" s="158">
        <v>0</v>
      </c>
      <c r="F1014" s="154">
        <f t="shared" si="34"/>
        <v>121</v>
      </c>
      <c r="G1014" s="156">
        <f t="shared" si="35"/>
        <v>0</v>
      </c>
    </row>
    <row r="1015" spans="1:7" s="14" customFormat="1" x14ac:dyDescent="0.2">
      <c r="A1015" s="44" t="s">
        <v>79</v>
      </c>
      <c r="B1015" s="15" t="s">
        <v>316</v>
      </c>
      <c r="C1015" s="90"/>
      <c r="D1015" s="117">
        <f>SUM(D1016+D1020)</f>
        <v>7866</v>
      </c>
      <c r="E1015" s="172">
        <f>SUM(E1016+E1020)</f>
        <v>2906.68</v>
      </c>
      <c r="F1015" s="162">
        <f t="shared" si="34"/>
        <v>4959.32</v>
      </c>
      <c r="G1015" s="163">
        <f t="shared" si="35"/>
        <v>0.36952453597762519</v>
      </c>
    </row>
    <row r="1016" spans="1:7" s="14" customFormat="1" x14ac:dyDescent="0.2">
      <c r="A1016" s="44"/>
      <c r="B1016" s="15">
        <v>50</v>
      </c>
      <c r="C1016" s="69" t="s">
        <v>19</v>
      </c>
      <c r="D1016" s="117">
        <f>SUM(D1017+D1019)</f>
        <v>3500</v>
      </c>
      <c r="E1016" s="172">
        <f>SUM(E1017+E1019)</f>
        <v>0</v>
      </c>
      <c r="F1016" s="162">
        <f t="shared" si="34"/>
        <v>3500</v>
      </c>
      <c r="G1016" s="163">
        <f t="shared" si="35"/>
        <v>0</v>
      </c>
    </row>
    <row r="1017" spans="1:7" s="14" customFormat="1" x14ac:dyDescent="0.2">
      <c r="A1017" s="44"/>
      <c r="B1017" s="10">
        <v>500</v>
      </c>
      <c r="C1017" s="68" t="s">
        <v>210</v>
      </c>
      <c r="D1017" s="118">
        <f>SUM(D1018)</f>
        <v>2616</v>
      </c>
      <c r="E1017" s="199">
        <f>SUM(E1018)</f>
        <v>0</v>
      </c>
      <c r="F1017" s="154">
        <f t="shared" si="34"/>
        <v>2616</v>
      </c>
      <c r="G1017" s="156">
        <f t="shared" si="35"/>
        <v>0</v>
      </c>
    </row>
    <row r="1018" spans="1:7" s="14" customFormat="1" x14ac:dyDescent="0.2">
      <c r="A1018" s="44"/>
      <c r="B1018" s="10">
        <v>5005</v>
      </c>
      <c r="C1018" s="68" t="s">
        <v>241</v>
      </c>
      <c r="D1018" s="118">
        <v>2616</v>
      </c>
      <c r="E1018" s="158">
        <v>0</v>
      </c>
      <c r="F1018" s="154">
        <f t="shared" si="34"/>
        <v>2616</v>
      </c>
      <c r="G1018" s="156">
        <f t="shared" si="35"/>
        <v>0</v>
      </c>
    </row>
    <row r="1019" spans="1:7" s="14" customFormat="1" x14ac:dyDescent="0.2">
      <c r="A1019" s="44"/>
      <c r="B1019" s="10">
        <v>506</v>
      </c>
      <c r="C1019" s="68" t="s">
        <v>211</v>
      </c>
      <c r="D1019" s="118">
        <v>884</v>
      </c>
      <c r="E1019" s="137">
        <v>0</v>
      </c>
      <c r="F1019" s="154">
        <f t="shared" ref="F1019:F1042" si="36">D1019-E1019</f>
        <v>884</v>
      </c>
      <c r="G1019" s="156">
        <f t="shared" ref="G1019:G1042" si="37">E1019/D1019</f>
        <v>0</v>
      </c>
    </row>
    <row r="1020" spans="1:7" s="14" customFormat="1" x14ac:dyDescent="0.2">
      <c r="A1020" s="44"/>
      <c r="B1020" s="32">
        <v>55</v>
      </c>
      <c r="C1020" s="70" t="s">
        <v>20</v>
      </c>
      <c r="D1020" s="117">
        <f>SUM(D1021:D1021)</f>
        <v>4366</v>
      </c>
      <c r="E1020" s="172">
        <f>SUM(E1021:E1021)</f>
        <v>2906.68</v>
      </c>
      <c r="F1020" s="162">
        <f t="shared" si="36"/>
        <v>1459.3200000000002</v>
      </c>
      <c r="G1020" s="163">
        <f t="shared" si="37"/>
        <v>0.66575355016032978</v>
      </c>
    </row>
    <row r="1021" spans="1:7" s="14" customFormat="1" x14ac:dyDescent="0.2">
      <c r="A1021" s="44"/>
      <c r="B1021" s="30">
        <v>5526</v>
      </c>
      <c r="C1021" s="71" t="s">
        <v>7</v>
      </c>
      <c r="D1021" s="118">
        <v>4366</v>
      </c>
      <c r="E1021" s="158">
        <v>2906.68</v>
      </c>
      <c r="F1021" s="154">
        <f t="shared" si="36"/>
        <v>1459.3200000000002</v>
      </c>
      <c r="G1021" s="156">
        <f t="shared" si="37"/>
        <v>0.66575355016032978</v>
      </c>
    </row>
    <row r="1022" spans="1:7" s="14" customFormat="1" x14ac:dyDescent="0.2">
      <c r="A1022" s="44" t="s">
        <v>80</v>
      </c>
      <c r="B1022" s="15" t="s">
        <v>169</v>
      </c>
      <c r="C1022" s="90"/>
      <c r="D1022" s="108">
        <f>SUM(D1023+D1025)</f>
        <v>1600</v>
      </c>
      <c r="E1022" s="168">
        <f>SUM(E1023+E1025)</f>
        <v>284.3</v>
      </c>
      <c r="F1022" s="162">
        <f t="shared" si="36"/>
        <v>1315.7</v>
      </c>
      <c r="G1022" s="163">
        <f t="shared" si="37"/>
        <v>0.1776875</v>
      </c>
    </row>
    <row r="1023" spans="1:7" s="14" customFormat="1" ht="25.5" x14ac:dyDescent="0.2">
      <c r="A1023" s="44"/>
      <c r="B1023" s="31">
        <v>413</v>
      </c>
      <c r="C1023" s="87" t="s">
        <v>129</v>
      </c>
      <c r="D1023" s="117">
        <f>SUM(D1024)</f>
        <v>1200</v>
      </c>
      <c r="E1023" s="172">
        <f>SUM(E1024)</f>
        <v>190</v>
      </c>
      <c r="F1023" s="162">
        <f t="shared" si="36"/>
        <v>1010</v>
      </c>
      <c r="G1023" s="163">
        <f t="shared" si="37"/>
        <v>0.15833333333333333</v>
      </c>
    </row>
    <row r="1024" spans="1:7" x14ac:dyDescent="0.2">
      <c r="A1024" s="46"/>
      <c r="B1024" s="29">
        <v>4132</v>
      </c>
      <c r="C1024" s="86" t="s">
        <v>31</v>
      </c>
      <c r="D1024" s="118">
        <v>1200</v>
      </c>
      <c r="E1024" s="158">
        <v>190</v>
      </c>
      <c r="F1024" s="154">
        <f t="shared" si="36"/>
        <v>1010</v>
      </c>
      <c r="G1024" s="156">
        <f t="shared" si="37"/>
        <v>0.15833333333333333</v>
      </c>
    </row>
    <row r="1025" spans="1:7" x14ac:dyDescent="0.2">
      <c r="A1025" s="46"/>
      <c r="B1025" s="32">
        <v>55</v>
      </c>
      <c r="C1025" s="70" t="s">
        <v>20</v>
      </c>
      <c r="D1025" s="117">
        <f>SUM(D1026)</f>
        <v>400</v>
      </c>
      <c r="E1025" s="172">
        <f>SUM(E1026)</f>
        <v>94.3</v>
      </c>
      <c r="F1025" s="162">
        <f t="shared" si="36"/>
        <v>305.7</v>
      </c>
      <c r="G1025" s="163">
        <f t="shared" si="37"/>
        <v>0.23574999999999999</v>
      </c>
    </row>
    <row r="1026" spans="1:7" x14ac:dyDescent="0.2">
      <c r="A1026" s="46"/>
      <c r="B1026" s="30">
        <v>5526</v>
      </c>
      <c r="C1026" s="71" t="s">
        <v>7</v>
      </c>
      <c r="D1026" s="118">
        <v>400</v>
      </c>
      <c r="E1026" s="158">
        <v>94.3</v>
      </c>
      <c r="F1026" s="154">
        <f t="shared" si="36"/>
        <v>305.7</v>
      </c>
      <c r="G1026" s="156">
        <f t="shared" si="37"/>
        <v>0.23574999999999999</v>
      </c>
    </row>
    <row r="1027" spans="1:7" s="14" customFormat="1" x14ac:dyDescent="0.2">
      <c r="A1027" s="44" t="s">
        <v>81</v>
      </c>
      <c r="B1027" s="15" t="s">
        <v>170</v>
      </c>
      <c r="C1027" s="90"/>
      <c r="D1027" s="108">
        <f>SUM(D1028)</f>
        <v>8000</v>
      </c>
      <c r="E1027" s="168">
        <f>SUM(E1028)</f>
        <v>2330.6999999999998</v>
      </c>
      <c r="F1027" s="162">
        <f t="shared" si="36"/>
        <v>5669.3</v>
      </c>
      <c r="G1027" s="163">
        <f t="shared" si="37"/>
        <v>0.29133749999999997</v>
      </c>
    </row>
    <row r="1028" spans="1:7" s="14" customFormat="1" x14ac:dyDescent="0.2">
      <c r="A1028" s="44"/>
      <c r="B1028" s="32">
        <v>55</v>
      </c>
      <c r="C1028" s="70" t="s">
        <v>20</v>
      </c>
      <c r="D1028" s="119">
        <f>SUM(D1029:D1030)</f>
        <v>8000</v>
      </c>
      <c r="E1028" s="173">
        <f>SUM(E1029:E1030)</f>
        <v>2330.6999999999998</v>
      </c>
      <c r="F1028" s="162">
        <f t="shared" si="36"/>
        <v>5669.3</v>
      </c>
      <c r="G1028" s="163">
        <f t="shared" si="37"/>
        <v>0.29133749999999997</v>
      </c>
    </row>
    <row r="1029" spans="1:7" s="14" customFormat="1" x14ac:dyDescent="0.2">
      <c r="A1029" s="44"/>
      <c r="B1029" s="10">
        <v>5511</v>
      </c>
      <c r="C1029" s="68" t="s">
        <v>212</v>
      </c>
      <c r="D1029" s="120">
        <v>8000</v>
      </c>
      <c r="E1029" s="158">
        <v>2276.6999999999998</v>
      </c>
      <c r="F1029" s="154">
        <f t="shared" si="36"/>
        <v>5723.3</v>
      </c>
      <c r="G1029" s="156">
        <f t="shared" si="37"/>
        <v>0.28458749999999999</v>
      </c>
    </row>
    <row r="1030" spans="1:7" s="14" customFormat="1" x14ac:dyDescent="0.2">
      <c r="A1030" s="44"/>
      <c r="B1030" s="10">
        <v>5515</v>
      </c>
      <c r="C1030" s="68" t="s">
        <v>25</v>
      </c>
      <c r="D1030" s="120">
        <v>0</v>
      </c>
      <c r="E1030" s="158">
        <v>54</v>
      </c>
      <c r="F1030" s="154">
        <f t="shared" si="36"/>
        <v>-54</v>
      </c>
      <c r="G1030" s="156"/>
    </row>
    <row r="1031" spans="1:7" s="14" customFormat="1" x14ac:dyDescent="0.2">
      <c r="A1031" s="44" t="s">
        <v>106</v>
      </c>
      <c r="B1031" s="19" t="s">
        <v>171</v>
      </c>
      <c r="C1031" s="90"/>
      <c r="D1031" s="121">
        <f>SUM(D1032+D1034+D1038)</f>
        <v>144772</v>
      </c>
      <c r="E1031" s="175">
        <f>SUM(E1032+E1034+E1038)</f>
        <v>35070.019999999997</v>
      </c>
      <c r="F1031" s="162">
        <f t="shared" si="36"/>
        <v>109701.98000000001</v>
      </c>
      <c r="G1031" s="163">
        <f t="shared" si="37"/>
        <v>0.24224311330920342</v>
      </c>
    </row>
    <row r="1032" spans="1:7" s="14" customFormat="1" ht="25.5" x14ac:dyDescent="0.2">
      <c r="A1032" s="44"/>
      <c r="B1032" s="31">
        <v>413</v>
      </c>
      <c r="C1032" s="87" t="s">
        <v>129</v>
      </c>
      <c r="D1032" s="117">
        <f>SUM(D1033)</f>
        <v>141893</v>
      </c>
      <c r="E1032" s="172">
        <f>SUM(E1033)</f>
        <v>35070.019999999997</v>
      </c>
      <c r="F1032" s="162">
        <f t="shared" si="36"/>
        <v>106822.98000000001</v>
      </c>
      <c r="G1032" s="163">
        <f t="shared" si="37"/>
        <v>0.24715821076444924</v>
      </c>
    </row>
    <row r="1033" spans="1:7" x14ac:dyDescent="0.2">
      <c r="A1033" s="46"/>
      <c r="B1033" s="29">
        <v>4131</v>
      </c>
      <c r="C1033" s="86" t="s">
        <v>233</v>
      </c>
      <c r="D1033" s="118">
        <v>141893</v>
      </c>
      <c r="E1033" s="158">
        <v>35070.019999999997</v>
      </c>
      <c r="F1033" s="154">
        <f t="shared" si="36"/>
        <v>106822.98000000001</v>
      </c>
      <c r="G1033" s="156">
        <f t="shared" si="37"/>
        <v>0.24715821076444924</v>
      </c>
    </row>
    <row r="1034" spans="1:7" s="14" customFormat="1" x14ac:dyDescent="0.2">
      <c r="A1034" s="44"/>
      <c r="B1034" s="15">
        <v>50</v>
      </c>
      <c r="C1034" s="69" t="s">
        <v>19</v>
      </c>
      <c r="D1034" s="108">
        <f>SUM(D1035+D1037)</f>
        <v>2861</v>
      </c>
      <c r="E1034" s="168">
        <f>SUM(E1035+E1037)</f>
        <v>0</v>
      </c>
      <c r="F1034" s="162">
        <f t="shared" si="36"/>
        <v>2861</v>
      </c>
      <c r="G1034" s="163">
        <f t="shared" si="37"/>
        <v>0</v>
      </c>
    </row>
    <row r="1035" spans="1:7" s="14" customFormat="1" x14ac:dyDescent="0.2">
      <c r="A1035" s="44"/>
      <c r="B1035" s="10">
        <v>500</v>
      </c>
      <c r="C1035" s="68" t="s">
        <v>210</v>
      </c>
      <c r="D1035" s="107">
        <f>SUM(D1036:D1036)</f>
        <v>2138</v>
      </c>
      <c r="E1035" s="167">
        <f>SUM(E1036:E1036)</f>
        <v>0</v>
      </c>
      <c r="F1035" s="154">
        <f t="shared" si="36"/>
        <v>2138</v>
      </c>
      <c r="G1035" s="156">
        <f t="shared" si="37"/>
        <v>0</v>
      </c>
    </row>
    <row r="1036" spans="1:7" s="14" customFormat="1" x14ac:dyDescent="0.2">
      <c r="A1036" s="44"/>
      <c r="B1036" s="10">
        <v>5001</v>
      </c>
      <c r="C1036" s="68" t="s">
        <v>216</v>
      </c>
      <c r="D1036" s="107">
        <v>2138</v>
      </c>
      <c r="E1036" s="158">
        <v>0</v>
      </c>
      <c r="F1036" s="154">
        <f t="shared" si="36"/>
        <v>2138</v>
      </c>
      <c r="G1036" s="156">
        <f t="shared" si="37"/>
        <v>0</v>
      </c>
    </row>
    <row r="1037" spans="1:7" s="14" customFormat="1" x14ac:dyDescent="0.2">
      <c r="A1037" s="44"/>
      <c r="B1037" s="10">
        <v>506</v>
      </c>
      <c r="C1037" s="68" t="s">
        <v>211</v>
      </c>
      <c r="D1037" s="107">
        <v>723</v>
      </c>
      <c r="E1037" s="158">
        <v>0</v>
      </c>
      <c r="F1037" s="154">
        <f t="shared" si="36"/>
        <v>723</v>
      </c>
      <c r="G1037" s="156">
        <f t="shared" si="37"/>
        <v>0</v>
      </c>
    </row>
    <row r="1038" spans="1:7" s="14" customFormat="1" x14ac:dyDescent="0.2">
      <c r="A1038" s="44"/>
      <c r="B1038" s="32">
        <v>55</v>
      </c>
      <c r="C1038" s="70" t="s">
        <v>20</v>
      </c>
      <c r="D1038" s="108">
        <f>SUM(D1039)</f>
        <v>18</v>
      </c>
      <c r="E1038" s="168">
        <f>SUM(E1039)</f>
        <v>0</v>
      </c>
      <c r="F1038" s="162">
        <f t="shared" si="36"/>
        <v>18</v>
      </c>
      <c r="G1038" s="163">
        <f t="shared" si="37"/>
        <v>0</v>
      </c>
    </row>
    <row r="1039" spans="1:7" s="14" customFormat="1" x14ac:dyDescent="0.2">
      <c r="A1039" s="44"/>
      <c r="B1039" s="30">
        <v>5526</v>
      </c>
      <c r="C1039" s="71" t="s">
        <v>7</v>
      </c>
      <c r="D1039" s="107">
        <v>18</v>
      </c>
      <c r="E1039" s="137"/>
      <c r="F1039" s="154">
        <f t="shared" si="36"/>
        <v>18</v>
      </c>
      <c r="G1039" s="156">
        <f t="shared" si="37"/>
        <v>0</v>
      </c>
    </row>
    <row r="1040" spans="1:7" s="14" customFormat="1" x14ac:dyDescent="0.2">
      <c r="A1040" s="44" t="s">
        <v>262</v>
      </c>
      <c r="B1040" s="15" t="s">
        <v>263</v>
      </c>
      <c r="C1040" s="90"/>
      <c r="D1040" s="108">
        <f>SUM(D1041)</f>
        <v>2880</v>
      </c>
      <c r="E1040" s="168">
        <f>SUM(E1041)</f>
        <v>300.5</v>
      </c>
      <c r="F1040" s="162">
        <f t="shared" si="36"/>
        <v>2579.5</v>
      </c>
      <c r="G1040" s="163">
        <f t="shared" si="37"/>
        <v>0.10434027777777778</v>
      </c>
    </row>
    <row r="1041" spans="1:7" s="14" customFormat="1" x14ac:dyDescent="0.2">
      <c r="A1041" s="44"/>
      <c r="B1041" s="32">
        <v>55</v>
      </c>
      <c r="C1041" s="70" t="s">
        <v>20</v>
      </c>
      <c r="D1041" s="119">
        <f>SUM(D1042)</f>
        <v>2880</v>
      </c>
      <c r="E1041" s="173">
        <f>SUM(E1042)</f>
        <v>300.5</v>
      </c>
      <c r="F1041" s="162">
        <f t="shared" si="36"/>
        <v>2579.5</v>
      </c>
      <c r="G1041" s="163">
        <f t="shared" si="37"/>
        <v>0.10434027777777778</v>
      </c>
    </row>
    <row r="1042" spans="1:7" s="14" customFormat="1" ht="13.5" thickBot="1" x14ac:dyDescent="0.25">
      <c r="A1042" s="63"/>
      <c r="B1042" s="35">
        <v>5513</v>
      </c>
      <c r="C1042" s="74" t="s">
        <v>24</v>
      </c>
      <c r="D1042" s="131">
        <v>2880</v>
      </c>
      <c r="E1042" s="200">
        <v>300.5</v>
      </c>
      <c r="F1042" s="155">
        <f t="shared" si="36"/>
        <v>2579.5</v>
      </c>
      <c r="G1042" s="157">
        <f t="shared" si="37"/>
        <v>0.10434027777777778</v>
      </c>
    </row>
    <row r="1043" spans="1:7" x14ac:dyDescent="0.2">
      <c r="A1043" s="20"/>
      <c r="B1043" s="20"/>
      <c r="C1043" s="20"/>
    </row>
  </sheetData>
  <autoFilter ref="A190:G1042"/>
  <sortState ref="C340:D344">
    <sortCondition ref="C339"/>
  </sortState>
  <mergeCells count="1">
    <mergeCell ref="B191:C191"/>
  </mergeCells>
  <conditionalFormatting sqref="D136">
    <cfRule type="cellIs" dxfId="1" priority="2" stopIfTrue="1" operator="lessThan">
      <formula>0</formula>
    </cfRule>
  </conditionalFormatting>
  <conditionalFormatting sqref="E136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seisuga 31.03.17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 Laurits</cp:lastModifiedBy>
  <cp:lastPrinted>2016-02-22T12:57:11Z</cp:lastPrinted>
  <dcterms:created xsi:type="dcterms:W3CDTF">2003-08-12T14:50:03Z</dcterms:created>
  <dcterms:modified xsi:type="dcterms:W3CDTF">2017-04-14T17:49:31Z</dcterms:modified>
</cp:coreProperties>
</file>