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0E1B7BF7-1129-420C-8285-28DDABC0516F}" xr6:coauthVersionLast="40" xr6:coauthVersionMax="40" xr10:uidLastSave="{00000000-0000-0000-0000-000000000000}"/>
  <bookViews>
    <workbookView xWindow="0" yWindow="0" windowWidth="21570" windowHeight="7980" tabRatio="903" xr2:uid="{00000000-000D-0000-FFFF-FFFF00000000}"/>
  </bookViews>
  <sheets>
    <sheet name="Eelarve eelnõu 2019 II lug." sheetId="125" r:id="rId1"/>
  </sheets>
  <definedNames>
    <definedName name="_xlnm._FilterDatabase" localSheetId="0" hidden="1">'Eelarve eelnõu 2019 II lug.'!$A$290:$WUN$1762</definedName>
  </definedNames>
  <calcPr calcId="181029"/>
</workbook>
</file>

<file path=xl/calcChain.xml><?xml version="1.0" encoding="utf-8"?>
<calcChain xmlns="http://schemas.openxmlformats.org/spreadsheetml/2006/main">
  <c r="I289" i="125" l="1"/>
  <c r="I1617" i="125"/>
  <c r="J609" i="125" l="1"/>
  <c r="J298" i="125"/>
  <c r="H607" i="125" l="1"/>
  <c r="H1405" i="125"/>
  <c r="H1415" i="125" l="1"/>
  <c r="H1474" i="125" l="1"/>
  <c r="H1473" i="125" s="1"/>
  <c r="H1477" i="125"/>
  <c r="H1399" i="125"/>
  <c r="I1508" i="125"/>
  <c r="I1509" i="125"/>
  <c r="I1511" i="125"/>
  <c r="H1507" i="125"/>
  <c r="I1507" i="125" s="1"/>
  <c r="H1510" i="125"/>
  <c r="I1510" i="125" s="1"/>
  <c r="I1413" i="125"/>
  <c r="I1414" i="125"/>
  <c r="H1407" i="125"/>
  <c r="I1504" i="125"/>
  <c r="H1503" i="125"/>
  <c r="I1503" i="125" s="1"/>
  <c r="H1419" i="125"/>
  <c r="H1418" i="125" s="1"/>
  <c r="H1422" i="125"/>
  <c r="H1485" i="125"/>
  <c r="H1484" i="125" s="1"/>
  <c r="H1483" i="125" s="1"/>
  <c r="H1488" i="125"/>
  <c r="H1455" i="125"/>
  <c r="H1461" i="125"/>
  <c r="H1460" i="125" s="1"/>
  <c r="H1465" i="125"/>
  <c r="H1458" i="125"/>
  <c r="H1452" i="125"/>
  <c r="H1451" i="125" s="1"/>
  <c r="H1498" i="125"/>
  <c r="H1495" i="125"/>
  <c r="H1494" i="125" s="1"/>
  <c r="H1446" i="125"/>
  <c r="H1440" i="125"/>
  <c r="H1433" i="125"/>
  <c r="H1430" i="125"/>
  <c r="H1429" i="125" s="1"/>
  <c r="H1428" i="125" s="1"/>
  <c r="H1502" i="125" l="1"/>
  <c r="I1502" i="125" s="1"/>
  <c r="H1472" i="125"/>
  <c r="H1506" i="125"/>
  <c r="H1417" i="125"/>
  <c r="H1404" i="125"/>
  <c r="H1457" i="125"/>
  <c r="H1493" i="125"/>
  <c r="H705" i="125"/>
  <c r="G705" i="125"/>
  <c r="I1506" i="125" l="1"/>
  <c r="H1505" i="125"/>
  <c r="I1505" i="125" s="1"/>
  <c r="J339" i="125"/>
  <c r="J306" i="125"/>
  <c r="I298" i="125"/>
  <c r="I35" i="125" l="1"/>
  <c r="J4" i="125"/>
  <c r="J5" i="125"/>
  <c r="J8" i="125"/>
  <c r="J12" i="125"/>
  <c r="J13" i="125"/>
  <c r="J14" i="125"/>
  <c r="J15" i="125"/>
  <c r="J17" i="125"/>
  <c r="J18" i="125"/>
  <c r="J19" i="125"/>
  <c r="J21" i="125"/>
  <c r="J22" i="125"/>
  <c r="J23" i="125"/>
  <c r="J24" i="125"/>
  <c r="J26" i="125"/>
  <c r="J27" i="125"/>
  <c r="J28" i="125"/>
  <c r="J30" i="125"/>
  <c r="J31" i="125"/>
  <c r="J33" i="125"/>
  <c r="J34" i="125"/>
  <c r="J35" i="125"/>
  <c r="J36" i="125"/>
  <c r="J37" i="125"/>
  <c r="J39" i="125"/>
  <c r="J44" i="125"/>
  <c r="J45" i="125"/>
  <c r="J46" i="125"/>
  <c r="J47" i="125"/>
  <c r="J48" i="125"/>
  <c r="J50" i="125"/>
  <c r="J51" i="125"/>
  <c r="J53" i="125"/>
  <c r="J54" i="125"/>
  <c r="J57" i="125"/>
  <c r="J58" i="125"/>
  <c r="J59" i="125"/>
  <c r="J61" i="125"/>
  <c r="J63" i="125"/>
  <c r="J65" i="125"/>
  <c r="J66" i="125"/>
  <c r="J69" i="125"/>
  <c r="J71" i="125"/>
  <c r="J72" i="125"/>
  <c r="J73" i="125"/>
  <c r="J74" i="125"/>
  <c r="J75" i="125"/>
  <c r="J76" i="125"/>
  <c r="J77" i="125"/>
  <c r="J78" i="125"/>
  <c r="J79" i="125"/>
  <c r="J80" i="125"/>
  <c r="J81" i="125"/>
  <c r="J82" i="125"/>
  <c r="J83" i="125"/>
  <c r="J84" i="125"/>
  <c r="J86" i="125"/>
  <c r="J89" i="125"/>
  <c r="J90" i="125"/>
  <c r="J92" i="125"/>
  <c r="J93" i="125"/>
  <c r="J94" i="125"/>
  <c r="J97" i="125"/>
  <c r="J100" i="125"/>
  <c r="J102" i="125"/>
  <c r="J105" i="125"/>
  <c r="J106" i="125"/>
  <c r="J107" i="125"/>
  <c r="J108" i="125"/>
  <c r="J109" i="125"/>
  <c r="J110" i="125"/>
  <c r="J112" i="125"/>
  <c r="J113" i="125"/>
  <c r="J115" i="125"/>
  <c r="J116" i="125"/>
  <c r="J118" i="125"/>
  <c r="J119" i="125"/>
  <c r="J122" i="125"/>
  <c r="J125" i="125"/>
  <c r="J126" i="125"/>
  <c r="J127" i="125"/>
  <c r="J128" i="125"/>
  <c r="J129" i="125"/>
  <c r="J130" i="125"/>
  <c r="J131" i="125"/>
  <c r="J132" i="125"/>
  <c r="J133" i="125"/>
  <c r="J134" i="125"/>
  <c r="J135" i="125"/>
  <c r="J136" i="125"/>
  <c r="J137" i="125"/>
  <c r="J138" i="125"/>
  <c r="J139" i="125"/>
  <c r="J140" i="125"/>
  <c r="J141" i="125"/>
  <c r="J142" i="125"/>
  <c r="J145" i="125"/>
  <c r="J146" i="125"/>
  <c r="J147" i="125"/>
  <c r="J148" i="125"/>
  <c r="J149" i="125"/>
  <c r="J150" i="125"/>
  <c r="J151" i="125"/>
  <c r="J156" i="125"/>
  <c r="J157" i="125"/>
  <c r="J158" i="125"/>
  <c r="J159" i="125"/>
  <c r="J160" i="125"/>
  <c r="J162" i="125"/>
  <c r="J164" i="125"/>
  <c r="J169" i="125"/>
  <c r="J170" i="125"/>
  <c r="J171" i="125"/>
  <c r="J173" i="125"/>
  <c r="J174" i="125"/>
  <c r="J175" i="125"/>
  <c r="J176" i="125"/>
  <c r="J177" i="125"/>
  <c r="J178" i="125"/>
  <c r="J180" i="125"/>
  <c r="J181" i="125"/>
  <c r="J182" i="125"/>
  <c r="J196" i="125"/>
  <c r="J197" i="125"/>
  <c r="J198" i="125"/>
  <c r="J253" i="125"/>
  <c r="J254" i="125"/>
  <c r="J256" i="125"/>
  <c r="J258" i="125"/>
  <c r="J260" i="125"/>
  <c r="J261" i="125"/>
  <c r="J264" i="125"/>
  <c r="J276" i="125"/>
  <c r="J286" i="125"/>
  <c r="J287" i="125"/>
  <c r="J295" i="125"/>
  <c r="J299" i="125"/>
  <c r="J300" i="125"/>
  <c r="J301" i="125"/>
  <c r="J303" i="125"/>
  <c r="J305" i="125"/>
  <c r="J307" i="125"/>
  <c r="J308" i="125"/>
  <c r="J309" i="125"/>
  <c r="J314" i="125"/>
  <c r="J315" i="125"/>
  <c r="J316" i="125"/>
  <c r="J318" i="125"/>
  <c r="J323" i="125"/>
  <c r="J324" i="125"/>
  <c r="J325" i="125"/>
  <c r="J326" i="125"/>
  <c r="J327" i="125"/>
  <c r="J329" i="125"/>
  <c r="J330" i="125"/>
  <c r="J331" i="125"/>
  <c r="J332" i="125"/>
  <c r="J333" i="125"/>
  <c r="J334" i="125"/>
  <c r="J335" i="125"/>
  <c r="J336" i="125"/>
  <c r="J338" i="125"/>
  <c r="J341" i="125"/>
  <c r="J342" i="125"/>
  <c r="J345" i="125"/>
  <c r="J348" i="125"/>
  <c r="J349" i="125"/>
  <c r="J351" i="125"/>
  <c r="J355" i="125"/>
  <c r="J356" i="125"/>
  <c r="J357" i="125"/>
  <c r="J359" i="125"/>
  <c r="J360" i="125"/>
  <c r="J361" i="125"/>
  <c r="J362" i="125"/>
  <c r="J363" i="125"/>
  <c r="J364" i="125"/>
  <c r="J365" i="125"/>
  <c r="J373" i="125"/>
  <c r="J374" i="125"/>
  <c r="J377" i="125"/>
  <c r="J378" i="125"/>
  <c r="J379" i="125"/>
  <c r="J380" i="125"/>
  <c r="J389" i="125"/>
  <c r="J390" i="125"/>
  <c r="J391" i="125"/>
  <c r="J392" i="125"/>
  <c r="J393" i="125"/>
  <c r="J394" i="125"/>
  <c r="J396" i="125"/>
  <c r="J397" i="125"/>
  <c r="J398" i="125"/>
  <c r="J401" i="125"/>
  <c r="J402" i="125"/>
  <c r="J403" i="125"/>
  <c r="J410" i="125"/>
  <c r="J411" i="125"/>
  <c r="J414" i="125"/>
  <c r="J415" i="125"/>
  <c r="J416" i="125"/>
  <c r="J418" i="125"/>
  <c r="J419" i="125"/>
  <c r="J420" i="125"/>
  <c r="J421" i="125"/>
  <c r="J429" i="125"/>
  <c r="J430" i="125"/>
  <c r="J432" i="125"/>
  <c r="J434" i="125"/>
  <c r="J438" i="125"/>
  <c r="J439" i="125"/>
  <c r="J440" i="125"/>
  <c r="J441" i="125"/>
  <c r="J442" i="125"/>
  <c r="J443" i="125"/>
  <c r="J444" i="125"/>
  <c r="J445" i="125"/>
  <c r="J449" i="125"/>
  <c r="J450" i="125"/>
  <c r="J454" i="125"/>
  <c r="J455" i="125"/>
  <c r="J456" i="125"/>
  <c r="J459" i="125"/>
  <c r="J460" i="125"/>
  <c r="J464" i="125"/>
  <c r="J465" i="125"/>
  <c r="J467" i="125"/>
  <c r="J468" i="125"/>
  <c r="J473" i="125"/>
  <c r="J478" i="125"/>
  <c r="J479" i="125"/>
  <c r="J484" i="125"/>
  <c r="J486" i="125"/>
  <c r="J491" i="125"/>
  <c r="J492" i="125"/>
  <c r="J494" i="125"/>
  <c r="J496" i="125"/>
  <c r="J497" i="125"/>
  <c r="J498" i="125"/>
  <c r="J499" i="125"/>
  <c r="J500" i="125"/>
  <c r="J501" i="125"/>
  <c r="J502" i="125"/>
  <c r="J510" i="125"/>
  <c r="J513" i="125"/>
  <c r="J514" i="125"/>
  <c r="J515" i="125"/>
  <c r="J517" i="125"/>
  <c r="J518" i="125"/>
  <c r="J519" i="125"/>
  <c r="J520" i="125"/>
  <c r="J521" i="125"/>
  <c r="J523" i="125"/>
  <c r="J527" i="125"/>
  <c r="J532" i="125"/>
  <c r="J533" i="125"/>
  <c r="J534" i="125"/>
  <c r="J535" i="125"/>
  <c r="J536" i="125"/>
  <c r="J539" i="125"/>
  <c r="J542" i="125"/>
  <c r="J545" i="125"/>
  <c r="J548" i="125"/>
  <c r="J553" i="125"/>
  <c r="J554" i="125"/>
  <c r="J556" i="125"/>
  <c r="J557" i="125"/>
  <c r="J558" i="125"/>
  <c r="J559" i="125"/>
  <c r="J560" i="125"/>
  <c r="J563" i="125"/>
  <c r="J564" i="125"/>
  <c r="J567" i="125"/>
  <c r="J568" i="125"/>
  <c r="J574" i="125"/>
  <c r="J575" i="125"/>
  <c r="J579" i="125"/>
  <c r="J583" i="125"/>
  <c r="J590" i="125"/>
  <c r="J591" i="125"/>
  <c r="J593" i="125"/>
  <c r="J594" i="125"/>
  <c r="J595" i="125"/>
  <c r="J596" i="125"/>
  <c r="J597" i="125"/>
  <c r="J598" i="125"/>
  <c r="J599" i="125"/>
  <c r="J610" i="125"/>
  <c r="J611" i="125"/>
  <c r="J612" i="125"/>
  <c r="J613" i="125"/>
  <c r="J614" i="125"/>
  <c r="J615" i="125"/>
  <c r="J618" i="125"/>
  <c r="J619" i="125"/>
  <c r="J620" i="125"/>
  <c r="J621" i="125"/>
  <c r="J623" i="125"/>
  <c r="J624" i="125"/>
  <c r="J625" i="125"/>
  <c r="J629" i="125"/>
  <c r="J631" i="125"/>
  <c r="J633" i="125"/>
  <c r="J641" i="125"/>
  <c r="J643" i="125"/>
  <c r="J644" i="125"/>
  <c r="J647" i="125"/>
  <c r="J648" i="125"/>
  <c r="J649" i="125"/>
  <c r="J653" i="125"/>
  <c r="J657" i="125"/>
  <c r="J661" i="125"/>
  <c r="J662" i="125"/>
  <c r="J664" i="125"/>
  <c r="J665" i="125"/>
  <c r="J667" i="125"/>
  <c r="J668" i="125"/>
  <c r="J671" i="125"/>
  <c r="J675" i="125"/>
  <c r="J678" i="125"/>
  <c r="J679" i="125"/>
  <c r="J680" i="125"/>
  <c r="J681" i="125"/>
  <c r="J683" i="125"/>
  <c r="J684" i="125"/>
  <c r="J685" i="125"/>
  <c r="J686" i="125"/>
  <c r="J687" i="125"/>
  <c r="J688" i="125"/>
  <c r="J689" i="125"/>
  <c r="J691" i="125"/>
  <c r="J692" i="125"/>
  <c r="J693" i="125"/>
  <c r="J698" i="125"/>
  <c r="J699" i="125"/>
  <c r="J701" i="125"/>
  <c r="J703" i="125"/>
  <c r="J707" i="125"/>
  <c r="J708" i="125"/>
  <c r="J709" i="125"/>
  <c r="J710" i="125"/>
  <c r="J711" i="125"/>
  <c r="J712" i="125"/>
  <c r="J713" i="125"/>
  <c r="J714" i="125"/>
  <c r="J715" i="125"/>
  <c r="J716" i="125"/>
  <c r="J717" i="125"/>
  <c r="J718" i="125"/>
  <c r="J719" i="125"/>
  <c r="J721" i="125"/>
  <c r="J722" i="125"/>
  <c r="J723" i="125"/>
  <c r="J724" i="125"/>
  <c r="J725" i="125"/>
  <c r="J726" i="125"/>
  <c r="J727" i="125"/>
  <c r="J729" i="125"/>
  <c r="J731" i="125"/>
  <c r="J732" i="125"/>
  <c r="J733" i="125"/>
  <c r="J734" i="125"/>
  <c r="J735" i="125"/>
  <c r="J736" i="125"/>
  <c r="J737" i="125"/>
  <c r="J738" i="125"/>
  <c r="J739" i="125"/>
  <c r="J740" i="125"/>
  <c r="J741" i="125"/>
  <c r="J742" i="125"/>
  <c r="J760" i="125"/>
  <c r="J761" i="125"/>
  <c r="J762" i="125"/>
  <c r="J767" i="125"/>
  <c r="J768" i="125"/>
  <c r="J769" i="125"/>
  <c r="J771" i="125"/>
  <c r="J772" i="125"/>
  <c r="J773" i="125"/>
  <c r="J774" i="125"/>
  <c r="J775" i="125"/>
  <c r="J776" i="125"/>
  <c r="J777" i="125"/>
  <c r="J779" i="125"/>
  <c r="J780" i="125"/>
  <c r="J781" i="125"/>
  <c r="J782" i="125"/>
  <c r="J786" i="125"/>
  <c r="J787" i="125"/>
  <c r="J788" i="125"/>
  <c r="J790" i="125"/>
  <c r="J791" i="125"/>
  <c r="J792" i="125"/>
  <c r="J793" i="125"/>
  <c r="J794" i="125"/>
  <c r="J795" i="125"/>
  <c r="J796" i="125"/>
  <c r="J797" i="125"/>
  <c r="J801" i="125"/>
  <c r="J802" i="125"/>
  <c r="J804" i="125"/>
  <c r="J805" i="125"/>
  <c r="J806" i="125"/>
  <c r="J808" i="125"/>
  <c r="J809" i="125"/>
  <c r="J811" i="125"/>
  <c r="J815" i="125"/>
  <c r="J816" i="125"/>
  <c r="J817" i="125"/>
  <c r="J818" i="125"/>
  <c r="J820" i="125"/>
  <c r="J822" i="125"/>
  <c r="J823" i="125"/>
  <c r="J824" i="125"/>
  <c r="J825" i="125"/>
  <c r="J826" i="125"/>
  <c r="J827" i="125"/>
  <c r="J828" i="125"/>
  <c r="J829" i="125"/>
  <c r="J830" i="125"/>
  <c r="J836" i="125"/>
  <c r="J841" i="125"/>
  <c r="J845" i="125"/>
  <c r="J846" i="125"/>
  <c r="J847" i="125"/>
  <c r="J849" i="125"/>
  <c r="J851" i="125"/>
  <c r="J852" i="125"/>
  <c r="J853" i="125"/>
  <c r="J854" i="125"/>
  <c r="J855" i="125"/>
  <c r="J859" i="125"/>
  <c r="J860" i="125"/>
  <c r="J862" i="125"/>
  <c r="J863" i="125"/>
  <c r="J864" i="125"/>
  <c r="J865" i="125"/>
  <c r="J866" i="125"/>
  <c r="J867" i="125"/>
  <c r="J870" i="125"/>
  <c r="J872" i="125"/>
  <c r="J876" i="125"/>
  <c r="J877" i="125"/>
  <c r="J879" i="125"/>
  <c r="J880" i="125"/>
  <c r="J881" i="125"/>
  <c r="J882" i="125"/>
  <c r="J883" i="125"/>
  <c r="J884" i="125"/>
  <c r="J885" i="125"/>
  <c r="J886" i="125"/>
  <c r="J891" i="125"/>
  <c r="J895" i="125"/>
  <c r="J896" i="125"/>
  <c r="J897" i="125"/>
  <c r="J899" i="125"/>
  <c r="J900" i="125"/>
  <c r="J901" i="125"/>
  <c r="J902" i="125"/>
  <c r="J903" i="125"/>
  <c r="J905" i="125"/>
  <c r="J907" i="125"/>
  <c r="J908" i="125"/>
  <c r="J913" i="125"/>
  <c r="J914" i="125"/>
  <c r="J915" i="125"/>
  <c r="J917" i="125"/>
  <c r="J918" i="125"/>
  <c r="J919" i="125"/>
  <c r="J920" i="125"/>
  <c r="J921" i="125"/>
  <c r="J922" i="125"/>
  <c r="J923" i="125"/>
  <c r="J924" i="125"/>
  <c r="J925" i="125"/>
  <c r="J926" i="125"/>
  <c r="J927" i="125"/>
  <c r="J931" i="125"/>
  <c r="J933" i="125"/>
  <c r="J937" i="125"/>
  <c r="J938" i="125"/>
  <c r="J940" i="125"/>
  <c r="J941" i="125"/>
  <c r="J949" i="125"/>
  <c r="J950" i="125"/>
  <c r="J952" i="125"/>
  <c r="J953" i="125"/>
  <c r="J955" i="125"/>
  <c r="J958" i="125"/>
  <c r="J959" i="125"/>
  <c r="J960" i="125"/>
  <c r="J961" i="125"/>
  <c r="J962" i="125"/>
  <c r="J963" i="125"/>
  <c r="J964" i="125"/>
  <c r="J965" i="125"/>
  <c r="J967" i="125"/>
  <c r="J969" i="125"/>
  <c r="J977" i="125"/>
  <c r="J978" i="125"/>
  <c r="J979" i="125"/>
  <c r="J980" i="125"/>
  <c r="J981" i="125"/>
  <c r="J982" i="125"/>
  <c r="J983" i="125"/>
  <c r="J988" i="125"/>
  <c r="J989" i="125"/>
  <c r="J991" i="125"/>
  <c r="J992" i="125"/>
  <c r="J993" i="125"/>
  <c r="J994" i="125"/>
  <c r="J995" i="125"/>
  <c r="J996" i="125"/>
  <c r="J997" i="125"/>
  <c r="J998" i="125"/>
  <c r="J999" i="125"/>
  <c r="J1002" i="125"/>
  <c r="J1003" i="125"/>
  <c r="J1009" i="125"/>
  <c r="J1010" i="125"/>
  <c r="J1012" i="125"/>
  <c r="J1014" i="125"/>
  <c r="J1016" i="125"/>
  <c r="J1018" i="125"/>
  <c r="J1022" i="125"/>
  <c r="J1023" i="125"/>
  <c r="J1024" i="125"/>
  <c r="J1026" i="125"/>
  <c r="J1027" i="125"/>
  <c r="J1028" i="125"/>
  <c r="J1032" i="125"/>
  <c r="J1037" i="125"/>
  <c r="J1038" i="125"/>
  <c r="J1039" i="125"/>
  <c r="J1040" i="125"/>
  <c r="J1042" i="125"/>
  <c r="J1043" i="125"/>
  <c r="J1044" i="125"/>
  <c r="J1045" i="125"/>
  <c r="J1046" i="125"/>
  <c r="J1047" i="125"/>
  <c r="J1048" i="125"/>
  <c r="J1049" i="125"/>
  <c r="J1050" i="125"/>
  <c r="J1051" i="125"/>
  <c r="J1052" i="125"/>
  <c r="J1053" i="125"/>
  <c r="J1054" i="125"/>
  <c r="J1058" i="125"/>
  <c r="J1062" i="125"/>
  <c r="J1066" i="125"/>
  <c r="J1068" i="125"/>
  <c r="J1072" i="125"/>
  <c r="J1073" i="125"/>
  <c r="J1074" i="125"/>
  <c r="J1075" i="125"/>
  <c r="J1077" i="125"/>
  <c r="J1078" i="125"/>
  <c r="J1079" i="125"/>
  <c r="J1081" i="125"/>
  <c r="J1082" i="125"/>
  <c r="J1083" i="125"/>
  <c r="J1084" i="125"/>
  <c r="J1085" i="125"/>
  <c r="J1086" i="125"/>
  <c r="J1087" i="125"/>
  <c r="J1088" i="125"/>
  <c r="J1089" i="125"/>
  <c r="J1098" i="125"/>
  <c r="J1099" i="125"/>
  <c r="J1100" i="125"/>
  <c r="J1102" i="125"/>
  <c r="J1103" i="125"/>
  <c r="J1104" i="125"/>
  <c r="J1105" i="125"/>
  <c r="J1106" i="125"/>
  <c r="J1107" i="125"/>
  <c r="J1108" i="125"/>
  <c r="J1109" i="125"/>
  <c r="J1110" i="125"/>
  <c r="J1111" i="125"/>
  <c r="J1112" i="125"/>
  <c r="J1113" i="125"/>
  <c r="J1114" i="125"/>
  <c r="J1119" i="125"/>
  <c r="J1123" i="125"/>
  <c r="J1124" i="125"/>
  <c r="J1128" i="125"/>
  <c r="J1129" i="125"/>
  <c r="J1131" i="125"/>
  <c r="J1132" i="125"/>
  <c r="J1136" i="125"/>
  <c r="J1138" i="125"/>
  <c r="J1140" i="125"/>
  <c r="J1141" i="125"/>
  <c r="J1145" i="125"/>
  <c r="J1146" i="125"/>
  <c r="J1147" i="125"/>
  <c r="J1149" i="125"/>
  <c r="J1150" i="125"/>
  <c r="J1151" i="125"/>
  <c r="J1153" i="125"/>
  <c r="J1154" i="125"/>
  <c r="J1155" i="125"/>
  <c r="J1156" i="125"/>
  <c r="J1158" i="125"/>
  <c r="J1159" i="125"/>
  <c r="J1161" i="125"/>
  <c r="J1164" i="125"/>
  <c r="J1168" i="125"/>
  <c r="J1169" i="125"/>
  <c r="J1170" i="125"/>
  <c r="J1172" i="125"/>
  <c r="J1173" i="125"/>
  <c r="J1174" i="125"/>
  <c r="J1177" i="125"/>
  <c r="J1178" i="125"/>
  <c r="J1179" i="125"/>
  <c r="J1180" i="125"/>
  <c r="J1181" i="125"/>
  <c r="J1182" i="125"/>
  <c r="J1183" i="125"/>
  <c r="J1187" i="125"/>
  <c r="J1190" i="125"/>
  <c r="J1194" i="125"/>
  <c r="J1195" i="125"/>
  <c r="J1196" i="125"/>
  <c r="J1197" i="125"/>
  <c r="J1199" i="125"/>
  <c r="J1200" i="125"/>
  <c r="J1201" i="125"/>
  <c r="J1202" i="125"/>
  <c r="J1203" i="125"/>
  <c r="J1204" i="125"/>
  <c r="J1205" i="125"/>
  <c r="J1206" i="125"/>
  <c r="J1207" i="125"/>
  <c r="J1208" i="125"/>
  <c r="J1209" i="125"/>
  <c r="J1210" i="125"/>
  <c r="J1211" i="125"/>
  <c r="J1218" i="125"/>
  <c r="J1219" i="125"/>
  <c r="J1223" i="125"/>
  <c r="J1225" i="125"/>
  <c r="J1226" i="125"/>
  <c r="J1228" i="125"/>
  <c r="J1229" i="125"/>
  <c r="J1230" i="125"/>
  <c r="J1231" i="125"/>
  <c r="J1232" i="125"/>
  <c r="J1233" i="125"/>
  <c r="J1234" i="125"/>
  <c r="J1235" i="125"/>
  <c r="J1236" i="125"/>
  <c r="J1237" i="125"/>
  <c r="J1238" i="125"/>
  <c r="J1239" i="125"/>
  <c r="J1240" i="125"/>
  <c r="J1243" i="125"/>
  <c r="J1244" i="125"/>
  <c r="J1246" i="125"/>
  <c r="J1254" i="125"/>
  <c r="J1255" i="125"/>
  <c r="J1256" i="125"/>
  <c r="J1260" i="125"/>
  <c r="J1261" i="125"/>
  <c r="J1265" i="125"/>
  <c r="J1266" i="125"/>
  <c r="J1276" i="125"/>
  <c r="J1277" i="125"/>
  <c r="J1279" i="125"/>
  <c r="J1280" i="125"/>
  <c r="J1281" i="125"/>
  <c r="J1282" i="125"/>
  <c r="J1283" i="125"/>
  <c r="J1284" i="125"/>
  <c r="J1285" i="125"/>
  <c r="J1286" i="125"/>
  <c r="J1288" i="125"/>
  <c r="J1289" i="125"/>
  <c r="J1291" i="125"/>
  <c r="J1296" i="125"/>
  <c r="J1306" i="125"/>
  <c r="J1307" i="125"/>
  <c r="J1309" i="125"/>
  <c r="J1310" i="125"/>
  <c r="J1311" i="125"/>
  <c r="J1312" i="125"/>
  <c r="J1313" i="125"/>
  <c r="J1314" i="125"/>
  <c r="J1315" i="125"/>
  <c r="J1316" i="125"/>
  <c r="J1317" i="125"/>
  <c r="J1318" i="125"/>
  <c r="J1319" i="125"/>
  <c r="J1320" i="125"/>
  <c r="J1321" i="125"/>
  <c r="J1324" i="125"/>
  <c r="J1327" i="125"/>
  <c r="J1331" i="125"/>
  <c r="J1332" i="125"/>
  <c r="J1336" i="125"/>
  <c r="J1337" i="125"/>
  <c r="J1338" i="125"/>
  <c r="J1339" i="125"/>
  <c r="J1341" i="125"/>
  <c r="J1342" i="125"/>
  <c r="J1343" i="125"/>
  <c r="J1344" i="125"/>
  <c r="J1345" i="125"/>
  <c r="J1346" i="125"/>
  <c r="J1347" i="125"/>
  <c r="J1348" i="125"/>
  <c r="J1349" i="125"/>
  <c r="J1350" i="125"/>
  <c r="J1351" i="125"/>
  <c r="J1352" i="125"/>
  <c r="J1353" i="125"/>
  <c r="J1355" i="125"/>
  <c r="J1358" i="125"/>
  <c r="J1361" i="125"/>
  <c r="J1363" i="125"/>
  <c r="J1364" i="125"/>
  <c r="J1370" i="125"/>
  <c r="J1372" i="125"/>
  <c r="J1375" i="125"/>
  <c r="J1376" i="125"/>
  <c r="J1377" i="125"/>
  <c r="J1379" i="125"/>
  <c r="J1380" i="125"/>
  <c r="J1381" i="125"/>
  <c r="J1382" i="125"/>
  <c r="J1384" i="125"/>
  <c r="J1385" i="125"/>
  <c r="J1387" i="125"/>
  <c r="J1388" i="125"/>
  <c r="J1389" i="125"/>
  <c r="J1390" i="125"/>
  <c r="J1393" i="125"/>
  <c r="J1395" i="125"/>
  <c r="J1396" i="125"/>
  <c r="J1400" i="125"/>
  <c r="J1408" i="125"/>
  <c r="J1409" i="125"/>
  <c r="J1410" i="125"/>
  <c r="J1411" i="125"/>
  <c r="J1412" i="125"/>
  <c r="J1420" i="125"/>
  <c r="J1421" i="125"/>
  <c r="J1423" i="125"/>
  <c r="J1424" i="125"/>
  <c r="J1425" i="125"/>
  <c r="J1426" i="125"/>
  <c r="J1427" i="125"/>
  <c r="J1431" i="125"/>
  <c r="J1432" i="125"/>
  <c r="J1434" i="125"/>
  <c r="J1435" i="125"/>
  <c r="J1436" i="125"/>
  <c r="J1437" i="125"/>
  <c r="J1441" i="125"/>
  <c r="J1442" i="125"/>
  <c r="J1443" i="125"/>
  <c r="J1444" i="125"/>
  <c r="J1448" i="125"/>
  <c r="J1449" i="125"/>
  <c r="J1450" i="125"/>
  <c r="J1453" i="125"/>
  <c r="J1456" i="125"/>
  <c r="J1459" i="125"/>
  <c r="J1462" i="125"/>
  <c r="J1463" i="125"/>
  <c r="J1464" i="125"/>
  <c r="J1466" i="125"/>
  <c r="J1467" i="125"/>
  <c r="J1468" i="125"/>
  <c r="J1469" i="125"/>
  <c r="J1470" i="125"/>
  <c r="J1471" i="125"/>
  <c r="J1475" i="125"/>
  <c r="J1476" i="125"/>
  <c r="J1478" i="125"/>
  <c r="J1479" i="125"/>
  <c r="J1480" i="125"/>
  <c r="J1481" i="125"/>
  <c r="J1482" i="125"/>
  <c r="J1486" i="125"/>
  <c r="J1487" i="125"/>
  <c r="J1490" i="125"/>
  <c r="J1496" i="125"/>
  <c r="J1499" i="125"/>
  <c r="J1500" i="125"/>
  <c r="J1501" i="125"/>
  <c r="J1514" i="125"/>
  <c r="J1517" i="125"/>
  <c r="J1518" i="125"/>
  <c r="J1520" i="125"/>
  <c r="J1521" i="125"/>
  <c r="J1525" i="125"/>
  <c r="J1526" i="125"/>
  <c r="J1529" i="125"/>
  <c r="J1530" i="125"/>
  <c r="J1533" i="125"/>
  <c r="J1537" i="125"/>
  <c r="J1539" i="125"/>
  <c r="J1541" i="125"/>
  <c r="J1542" i="125"/>
  <c r="J1543" i="125"/>
  <c r="J1544" i="125"/>
  <c r="J1545" i="125"/>
  <c r="J1549" i="125"/>
  <c r="J1551" i="125"/>
  <c r="J1553" i="125"/>
  <c r="J1554" i="125"/>
  <c r="J1555" i="125"/>
  <c r="J1556" i="125"/>
  <c r="J1559" i="125"/>
  <c r="J1563" i="125"/>
  <c r="J1564" i="125"/>
  <c r="J1565" i="125"/>
  <c r="J1567" i="125"/>
  <c r="J1568" i="125"/>
  <c r="J1572" i="125"/>
  <c r="J1575" i="125"/>
  <c r="J1579" i="125"/>
  <c r="J1580" i="125"/>
  <c r="J1582" i="125"/>
  <c r="J1585" i="125"/>
  <c r="J1587" i="125"/>
  <c r="J1588" i="125"/>
  <c r="J1589" i="125"/>
  <c r="J1590" i="125"/>
  <c r="J1591" i="125"/>
  <c r="J1593" i="125"/>
  <c r="J1597" i="125"/>
  <c r="J1598" i="125"/>
  <c r="J1602" i="125"/>
  <c r="J1605" i="125"/>
  <c r="J1607" i="125"/>
  <c r="J1608" i="125"/>
  <c r="J1612" i="125"/>
  <c r="J1613" i="125"/>
  <c r="J1617" i="125"/>
  <c r="J1618" i="125"/>
  <c r="J1620" i="125"/>
  <c r="J1621" i="125"/>
  <c r="J1627" i="125"/>
  <c r="J1631" i="125"/>
  <c r="J1635" i="125"/>
  <c r="J1636" i="125"/>
  <c r="J1637" i="125"/>
  <c r="J1639" i="125"/>
  <c r="J1640" i="125"/>
  <c r="J1641" i="125"/>
  <c r="J1642" i="125"/>
  <c r="J1643" i="125"/>
  <c r="J1644" i="125"/>
  <c r="J1645" i="125"/>
  <c r="J1646" i="125"/>
  <c r="J1656" i="125"/>
  <c r="J1659" i="125"/>
  <c r="J1660" i="125"/>
  <c r="J1661" i="125"/>
  <c r="J1663" i="125"/>
  <c r="J1664" i="125"/>
  <c r="J1665" i="125"/>
  <c r="J1666" i="125"/>
  <c r="J1668" i="125"/>
  <c r="J1669" i="125"/>
  <c r="J1674" i="125"/>
  <c r="J1675" i="125"/>
  <c r="J1677" i="125"/>
  <c r="J1678" i="125"/>
  <c r="J1679" i="125"/>
  <c r="J1680" i="125"/>
  <c r="J1681" i="125"/>
  <c r="J1685" i="125"/>
  <c r="J1687" i="125"/>
  <c r="J1690" i="125"/>
  <c r="J1691" i="125"/>
  <c r="J1695" i="125"/>
  <c r="J1696" i="125"/>
  <c r="J1697" i="125"/>
  <c r="J1699" i="125"/>
  <c r="J1700" i="125"/>
  <c r="J1701" i="125"/>
  <c r="J1702" i="125"/>
  <c r="J1703" i="125"/>
  <c r="J1705" i="125"/>
  <c r="J1706" i="125"/>
  <c r="J1710" i="125"/>
  <c r="J1711" i="125"/>
  <c r="J1712" i="125"/>
  <c r="J1716" i="125"/>
  <c r="J1717" i="125"/>
  <c r="J1718" i="125"/>
  <c r="J1721" i="125"/>
  <c r="J1729" i="125"/>
  <c r="J1730" i="125"/>
  <c r="J1732" i="125"/>
  <c r="J1733" i="125"/>
  <c r="J1736" i="125"/>
  <c r="J1738" i="125"/>
  <c r="J1741" i="125"/>
  <c r="J1742" i="125"/>
  <c r="J1745" i="125"/>
  <c r="J1748" i="125"/>
  <c r="J1751" i="125"/>
  <c r="J1752" i="125"/>
  <c r="J1753" i="125"/>
  <c r="J1754" i="125"/>
  <c r="J1759" i="125"/>
  <c r="J1762" i="125"/>
  <c r="I4" i="125"/>
  <c r="I1762" i="125"/>
  <c r="I5" i="125"/>
  <c r="I8" i="125"/>
  <c r="I12" i="125"/>
  <c r="I13" i="125"/>
  <c r="I14" i="125"/>
  <c r="I15" i="125"/>
  <c r="I17" i="125"/>
  <c r="I18" i="125"/>
  <c r="I19" i="125"/>
  <c r="I21" i="125"/>
  <c r="I22" i="125"/>
  <c r="I23" i="125"/>
  <c r="I24" i="125"/>
  <c r="I26" i="125"/>
  <c r="I27" i="125"/>
  <c r="I28" i="125"/>
  <c r="I30" i="125"/>
  <c r="I31" i="125"/>
  <c r="I33" i="125"/>
  <c r="I34" i="125"/>
  <c r="I36" i="125"/>
  <c r="I37" i="125"/>
  <c r="I38" i="125"/>
  <c r="I39" i="125"/>
  <c r="I44" i="125"/>
  <c r="I45" i="125"/>
  <c r="I46" i="125"/>
  <c r="I47" i="125"/>
  <c r="I48" i="125"/>
  <c r="I50" i="125"/>
  <c r="I51" i="125"/>
  <c r="I53" i="125"/>
  <c r="I54" i="125"/>
  <c r="I56" i="125"/>
  <c r="I57" i="125"/>
  <c r="I58" i="125"/>
  <c r="I59" i="125"/>
  <c r="I61" i="125"/>
  <c r="I63" i="125"/>
  <c r="I65" i="125"/>
  <c r="I66" i="125"/>
  <c r="I67" i="125"/>
  <c r="I69" i="125"/>
  <c r="I70" i="125"/>
  <c r="I71" i="125"/>
  <c r="I72" i="125"/>
  <c r="I73" i="125"/>
  <c r="I74" i="125"/>
  <c r="I75" i="125"/>
  <c r="I76" i="125"/>
  <c r="I77" i="125"/>
  <c r="I78" i="125"/>
  <c r="I79" i="125"/>
  <c r="I80" i="125"/>
  <c r="I81" i="125"/>
  <c r="I82" i="125"/>
  <c r="I83" i="125"/>
  <c r="I84" i="125"/>
  <c r="I85" i="125"/>
  <c r="I86" i="125"/>
  <c r="I87" i="125"/>
  <c r="I89" i="125"/>
  <c r="I90" i="125"/>
  <c r="I92" i="125"/>
  <c r="I93" i="125"/>
  <c r="I94" i="125"/>
  <c r="I95" i="125"/>
  <c r="I97" i="125"/>
  <c r="I98" i="125"/>
  <c r="I100" i="125"/>
  <c r="I102" i="125"/>
  <c r="I105" i="125"/>
  <c r="I106" i="125"/>
  <c r="I107" i="125"/>
  <c r="I108" i="125"/>
  <c r="I109" i="125"/>
  <c r="I110" i="125"/>
  <c r="I112" i="125"/>
  <c r="I113" i="125"/>
  <c r="I115" i="125"/>
  <c r="I116" i="125"/>
  <c r="I117" i="125"/>
  <c r="I118" i="125"/>
  <c r="I119" i="125"/>
  <c r="I122" i="125"/>
  <c r="I125" i="125"/>
  <c r="I126" i="125"/>
  <c r="I127" i="125"/>
  <c r="I128" i="125"/>
  <c r="I129" i="125"/>
  <c r="I130" i="125"/>
  <c r="I131" i="125"/>
  <c r="I132" i="125"/>
  <c r="I133" i="125"/>
  <c r="I134" i="125"/>
  <c r="I135" i="125"/>
  <c r="I136" i="125"/>
  <c r="I137" i="125"/>
  <c r="I138" i="125"/>
  <c r="I139" i="125"/>
  <c r="I140" i="125"/>
  <c r="I141" i="125"/>
  <c r="I142" i="125"/>
  <c r="I143" i="125"/>
  <c r="I145" i="125"/>
  <c r="I146" i="125"/>
  <c r="I147" i="125"/>
  <c r="I148" i="125"/>
  <c r="I149" i="125"/>
  <c r="I150" i="125"/>
  <c r="I151" i="125"/>
  <c r="I152" i="125"/>
  <c r="I153" i="125"/>
  <c r="I154" i="125"/>
  <c r="I155" i="125"/>
  <c r="I156" i="125"/>
  <c r="I157" i="125"/>
  <c r="I158" i="125"/>
  <c r="I159" i="125"/>
  <c r="I160" i="125"/>
  <c r="I161" i="125"/>
  <c r="I162" i="125"/>
  <c r="I163" i="125"/>
  <c r="I164" i="125"/>
  <c r="I165" i="125"/>
  <c r="I166" i="125"/>
  <c r="I167" i="125"/>
  <c r="I168" i="125"/>
  <c r="I169" i="125"/>
  <c r="I170" i="125"/>
  <c r="I171" i="125"/>
  <c r="I172" i="125"/>
  <c r="I173" i="125"/>
  <c r="I174" i="125"/>
  <c r="I175" i="125"/>
  <c r="I176" i="125"/>
  <c r="I177" i="125"/>
  <c r="I178" i="125"/>
  <c r="I180" i="125"/>
  <c r="I181" i="125"/>
  <c r="I182" i="125"/>
  <c r="I183" i="125"/>
  <c r="I196" i="125"/>
  <c r="I197" i="125"/>
  <c r="I198" i="125"/>
  <c r="I238" i="125"/>
  <c r="I251" i="125"/>
  <c r="I252" i="125"/>
  <c r="I253" i="125"/>
  <c r="I254" i="125"/>
  <c r="I255" i="125"/>
  <c r="I256" i="125"/>
  <c r="I257" i="125"/>
  <c r="I258" i="125"/>
  <c r="I259" i="125"/>
  <c r="I260" i="125"/>
  <c r="I261" i="125"/>
  <c r="I262" i="125"/>
  <c r="I263" i="125"/>
  <c r="I264" i="125"/>
  <c r="I272" i="125"/>
  <c r="I276" i="125"/>
  <c r="I284" i="125"/>
  <c r="I286" i="125"/>
  <c r="I287" i="125"/>
  <c r="I295" i="125"/>
  <c r="I299" i="125"/>
  <c r="I300" i="125"/>
  <c r="I301" i="125"/>
  <c r="I303" i="125"/>
  <c r="I304" i="125"/>
  <c r="I305" i="125"/>
  <c r="I306" i="125"/>
  <c r="I307" i="125"/>
  <c r="I308" i="125"/>
  <c r="I309" i="125"/>
  <c r="I310" i="125"/>
  <c r="I314" i="125"/>
  <c r="I315" i="125"/>
  <c r="I316" i="125"/>
  <c r="I318" i="125"/>
  <c r="I319" i="125"/>
  <c r="I323" i="125"/>
  <c r="I324" i="125"/>
  <c r="I325" i="125"/>
  <c r="I326" i="125"/>
  <c r="I327" i="125"/>
  <c r="I329" i="125"/>
  <c r="I330" i="125"/>
  <c r="I331" i="125"/>
  <c r="I332" i="125"/>
  <c r="I333" i="125"/>
  <c r="I334" i="125"/>
  <c r="I335" i="125"/>
  <c r="I336" i="125"/>
  <c r="I337" i="125"/>
  <c r="I338" i="125"/>
  <c r="I339" i="125"/>
  <c r="I341" i="125"/>
  <c r="I342" i="125"/>
  <c r="I345" i="125"/>
  <c r="I347" i="125"/>
  <c r="I348" i="125"/>
  <c r="I349" i="125"/>
  <c r="I351" i="125"/>
  <c r="I355" i="125"/>
  <c r="I356" i="125"/>
  <c r="I357" i="125"/>
  <c r="I359" i="125"/>
  <c r="I360" i="125"/>
  <c r="I361" i="125"/>
  <c r="I362" i="125"/>
  <c r="I363" i="125"/>
  <c r="I364" i="125"/>
  <c r="I365" i="125"/>
  <c r="I370" i="125"/>
  <c r="I373" i="125"/>
  <c r="I374" i="125"/>
  <c r="I375" i="125"/>
  <c r="I377" i="125"/>
  <c r="I378" i="125"/>
  <c r="I379" i="125"/>
  <c r="I380" i="125"/>
  <c r="I389" i="125"/>
  <c r="I390" i="125"/>
  <c r="I391" i="125"/>
  <c r="I392" i="125"/>
  <c r="I393" i="125"/>
  <c r="I394" i="125"/>
  <c r="I396" i="125"/>
  <c r="I397" i="125"/>
  <c r="I398" i="125"/>
  <c r="I401" i="125"/>
  <c r="I402" i="125"/>
  <c r="I403" i="125"/>
  <c r="I407" i="125"/>
  <c r="I410" i="125"/>
  <c r="I411" i="125"/>
  <c r="I414" i="125"/>
  <c r="I415" i="125"/>
  <c r="I416" i="125"/>
  <c r="I418" i="125"/>
  <c r="I419" i="125"/>
  <c r="I420" i="125"/>
  <c r="I421" i="125"/>
  <c r="I422" i="125"/>
  <c r="I423" i="125"/>
  <c r="I424" i="125"/>
  <c r="I425" i="125"/>
  <c r="I429" i="125"/>
  <c r="I430" i="125"/>
  <c r="I432" i="125"/>
  <c r="I434" i="125"/>
  <c r="I438" i="125"/>
  <c r="I439" i="125"/>
  <c r="I440" i="125"/>
  <c r="I441" i="125"/>
  <c r="I442" i="125"/>
  <c r="I443" i="125"/>
  <c r="I444" i="125"/>
  <c r="I445" i="125"/>
  <c r="I449" i="125"/>
  <c r="I450" i="125"/>
  <c r="I452" i="125"/>
  <c r="I454" i="125"/>
  <c r="I455" i="125"/>
  <c r="I456" i="125"/>
  <c r="I459" i="125"/>
  <c r="I460" i="125"/>
  <c r="I464" i="125"/>
  <c r="I465" i="125"/>
  <c r="I467" i="125"/>
  <c r="I468" i="125"/>
  <c r="I469" i="125"/>
  <c r="I473" i="125"/>
  <c r="I478" i="125"/>
  <c r="I479" i="125"/>
  <c r="I480" i="125"/>
  <c r="I484" i="125"/>
  <c r="I486" i="125"/>
  <c r="I487" i="125"/>
  <c r="I491" i="125"/>
  <c r="I492" i="125"/>
  <c r="I494" i="125"/>
  <c r="I495" i="125"/>
  <c r="I496" i="125"/>
  <c r="I497" i="125"/>
  <c r="I498" i="125"/>
  <c r="I499" i="125"/>
  <c r="I500" i="125"/>
  <c r="I501" i="125"/>
  <c r="I502" i="125"/>
  <c r="I510" i="125"/>
  <c r="I513" i="125"/>
  <c r="I514" i="125"/>
  <c r="I515" i="125"/>
  <c r="I517" i="125"/>
  <c r="I518" i="125"/>
  <c r="I519" i="125"/>
  <c r="I520" i="125"/>
  <c r="I521" i="125"/>
  <c r="I523" i="125"/>
  <c r="I527" i="125"/>
  <c r="I528" i="125"/>
  <c r="I532" i="125"/>
  <c r="I533" i="125"/>
  <c r="I534" i="125"/>
  <c r="I535" i="125"/>
  <c r="I536" i="125"/>
  <c r="I537" i="125"/>
  <c r="I539" i="125"/>
  <c r="I542" i="125"/>
  <c r="I545" i="125"/>
  <c r="I548" i="125"/>
  <c r="I553" i="125"/>
  <c r="I554" i="125"/>
  <c r="I556" i="125"/>
  <c r="I557" i="125"/>
  <c r="I558" i="125"/>
  <c r="I559" i="125"/>
  <c r="I560" i="125"/>
  <c r="I563" i="125"/>
  <c r="I564" i="125"/>
  <c r="I567" i="125"/>
  <c r="I568" i="125"/>
  <c r="I569" i="125"/>
  <c r="I570" i="125"/>
  <c r="I574" i="125"/>
  <c r="I575" i="125"/>
  <c r="I579" i="125"/>
  <c r="I583" i="125"/>
  <c r="I590" i="125"/>
  <c r="I591" i="125"/>
  <c r="I593" i="125"/>
  <c r="I594" i="125"/>
  <c r="I595" i="125"/>
  <c r="I596" i="125"/>
  <c r="I597" i="125"/>
  <c r="I598" i="125"/>
  <c r="I599" i="125"/>
  <c r="I608" i="125"/>
  <c r="I609" i="125"/>
  <c r="I610" i="125"/>
  <c r="I611" i="125"/>
  <c r="I612" i="125"/>
  <c r="I613" i="125"/>
  <c r="I614" i="125"/>
  <c r="I615" i="125"/>
  <c r="I616" i="125"/>
  <c r="I617" i="125"/>
  <c r="I618" i="125"/>
  <c r="I619" i="125"/>
  <c r="I620" i="125"/>
  <c r="I621" i="125"/>
  <c r="I622" i="125"/>
  <c r="I623" i="125"/>
  <c r="I624" i="125"/>
  <c r="I625" i="125"/>
  <c r="I627" i="125"/>
  <c r="I629" i="125"/>
  <c r="I631" i="125"/>
  <c r="I633" i="125"/>
  <c r="I636" i="125"/>
  <c r="I638" i="125"/>
  <c r="I641" i="125"/>
  <c r="I643" i="125"/>
  <c r="I644" i="125"/>
  <c r="I647" i="125"/>
  <c r="I648" i="125"/>
  <c r="I649" i="125"/>
  <c r="I653" i="125"/>
  <c r="I654" i="125"/>
  <c r="I657" i="125"/>
  <c r="I661" i="125"/>
  <c r="I662" i="125"/>
  <c r="I664" i="125"/>
  <c r="I665" i="125"/>
  <c r="I666" i="125"/>
  <c r="I667" i="125"/>
  <c r="I668" i="125"/>
  <c r="I669" i="125"/>
  <c r="I670" i="125"/>
  <c r="I671" i="125"/>
  <c r="I673" i="125"/>
  <c r="I675" i="125"/>
  <c r="I678" i="125"/>
  <c r="I679" i="125"/>
  <c r="I680" i="125"/>
  <c r="I681" i="125"/>
  <c r="I683" i="125"/>
  <c r="I684" i="125"/>
  <c r="I685" i="125"/>
  <c r="I686" i="125"/>
  <c r="I687" i="125"/>
  <c r="I688" i="125"/>
  <c r="I689" i="125"/>
  <c r="I690" i="125"/>
  <c r="I691" i="125"/>
  <c r="I692" i="125"/>
  <c r="I693" i="125"/>
  <c r="I698" i="125"/>
  <c r="I699" i="125"/>
  <c r="I701" i="125"/>
  <c r="I703" i="125"/>
  <c r="I706" i="125"/>
  <c r="I707" i="125"/>
  <c r="I708" i="125"/>
  <c r="I709" i="125"/>
  <c r="I710" i="125"/>
  <c r="I711" i="125"/>
  <c r="I712" i="125"/>
  <c r="I713" i="125"/>
  <c r="I714" i="125"/>
  <c r="I715" i="125"/>
  <c r="I716" i="125"/>
  <c r="I717" i="125"/>
  <c r="I718" i="125"/>
  <c r="I719" i="125"/>
  <c r="I721" i="125"/>
  <c r="I722" i="125"/>
  <c r="I723" i="125"/>
  <c r="I724" i="125"/>
  <c r="I725" i="125"/>
  <c r="I726" i="125"/>
  <c r="I727" i="125"/>
  <c r="I728" i="125"/>
  <c r="I729" i="125"/>
  <c r="I730" i="125"/>
  <c r="I731" i="125"/>
  <c r="I732" i="125"/>
  <c r="I733" i="125"/>
  <c r="I734" i="125"/>
  <c r="I735" i="125"/>
  <c r="I736" i="125"/>
  <c r="I737" i="125"/>
  <c r="I738" i="125"/>
  <c r="I739" i="125"/>
  <c r="I740" i="125"/>
  <c r="I741" i="125"/>
  <c r="I742" i="125"/>
  <c r="I760" i="125"/>
  <c r="I761" i="125"/>
  <c r="I762" i="125"/>
  <c r="I767" i="125"/>
  <c r="I768" i="125"/>
  <c r="I769" i="125"/>
  <c r="I771" i="125"/>
  <c r="I772" i="125"/>
  <c r="I773" i="125"/>
  <c r="I774" i="125"/>
  <c r="I775" i="125"/>
  <c r="I776" i="125"/>
  <c r="I777" i="125"/>
  <c r="I778" i="125"/>
  <c r="I779" i="125"/>
  <c r="I780" i="125"/>
  <c r="I781" i="125"/>
  <c r="I782" i="125"/>
  <c r="I786" i="125"/>
  <c r="I787" i="125"/>
  <c r="I788" i="125"/>
  <c r="I790" i="125"/>
  <c r="I791" i="125"/>
  <c r="I792" i="125"/>
  <c r="I793" i="125"/>
  <c r="I794" i="125"/>
  <c r="I795" i="125"/>
  <c r="I796" i="125"/>
  <c r="I797" i="125"/>
  <c r="I801" i="125"/>
  <c r="I802" i="125"/>
  <c r="I804" i="125"/>
  <c r="I805" i="125"/>
  <c r="I806" i="125"/>
  <c r="I807" i="125"/>
  <c r="I808" i="125"/>
  <c r="I809" i="125"/>
  <c r="I810" i="125"/>
  <c r="I811" i="125"/>
  <c r="I815" i="125"/>
  <c r="I816" i="125"/>
  <c r="I817" i="125"/>
  <c r="I818" i="125"/>
  <c r="I820" i="125"/>
  <c r="I821" i="125"/>
  <c r="I822" i="125"/>
  <c r="I823" i="125"/>
  <c r="I824" i="125"/>
  <c r="I825" i="125"/>
  <c r="I826" i="125"/>
  <c r="I827" i="125"/>
  <c r="I828" i="125"/>
  <c r="I829" i="125"/>
  <c r="I830" i="125"/>
  <c r="I836" i="125"/>
  <c r="I841" i="125"/>
  <c r="I845" i="125"/>
  <c r="I846" i="125"/>
  <c r="I847" i="125"/>
  <c r="I849" i="125"/>
  <c r="I850" i="125"/>
  <c r="I851" i="125"/>
  <c r="I852" i="125"/>
  <c r="I853" i="125"/>
  <c r="I854" i="125"/>
  <c r="I855" i="125"/>
  <c r="I859" i="125"/>
  <c r="I860" i="125"/>
  <c r="I862" i="125"/>
  <c r="I863" i="125"/>
  <c r="I864" i="125"/>
  <c r="I865" i="125"/>
  <c r="I866" i="125"/>
  <c r="I867" i="125"/>
  <c r="I870" i="125"/>
  <c r="I872" i="125"/>
  <c r="I876" i="125"/>
  <c r="I877" i="125"/>
  <c r="I879" i="125"/>
  <c r="I880" i="125"/>
  <c r="I881" i="125"/>
  <c r="I882" i="125"/>
  <c r="I883" i="125"/>
  <c r="I884" i="125"/>
  <c r="I885" i="125"/>
  <c r="I886" i="125"/>
  <c r="I891" i="125"/>
  <c r="I895" i="125"/>
  <c r="I896" i="125"/>
  <c r="I897" i="125"/>
  <c r="I899" i="125"/>
  <c r="I900" i="125"/>
  <c r="I901" i="125"/>
  <c r="I902" i="125"/>
  <c r="I903" i="125"/>
  <c r="I904" i="125"/>
  <c r="I905" i="125"/>
  <c r="I906" i="125"/>
  <c r="I907" i="125"/>
  <c r="I908" i="125"/>
  <c r="I909" i="125"/>
  <c r="I913" i="125"/>
  <c r="I914" i="125"/>
  <c r="I915" i="125"/>
  <c r="I917" i="125"/>
  <c r="I918" i="125"/>
  <c r="I919" i="125"/>
  <c r="I920" i="125"/>
  <c r="I921" i="125"/>
  <c r="I922" i="125"/>
  <c r="I923" i="125"/>
  <c r="I924" i="125"/>
  <c r="I925" i="125"/>
  <c r="I926" i="125"/>
  <c r="I927" i="125"/>
  <c r="I928" i="125"/>
  <c r="I931" i="125"/>
  <c r="I933" i="125"/>
  <c r="I937" i="125"/>
  <c r="I938" i="125"/>
  <c r="I940" i="125"/>
  <c r="I941" i="125"/>
  <c r="I949" i="125"/>
  <c r="I950" i="125"/>
  <c r="I952" i="125"/>
  <c r="I953" i="125"/>
  <c r="I955" i="125"/>
  <c r="I958" i="125"/>
  <c r="I959" i="125"/>
  <c r="I960" i="125"/>
  <c r="I961" i="125"/>
  <c r="I962" i="125"/>
  <c r="I963" i="125"/>
  <c r="I964" i="125"/>
  <c r="I965" i="125"/>
  <c r="I966" i="125"/>
  <c r="I967" i="125"/>
  <c r="I969" i="125"/>
  <c r="I977" i="125"/>
  <c r="I978" i="125"/>
  <c r="I979" i="125"/>
  <c r="I980" i="125"/>
  <c r="I981" i="125"/>
  <c r="I982" i="125"/>
  <c r="I983" i="125"/>
  <c r="I984" i="125"/>
  <c r="I988" i="125"/>
  <c r="I989" i="125"/>
  <c r="I991" i="125"/>
  <c r="I992" i="125"/>
  <c r="I993" i="125"/>
  <c r="I994" i="125"/>
  <c r="I995" i="125"/>
  <c r="I996" i="125"/>
  <c r="I997" i="125"/>
  <c r="I998" i="125"/>
  <c r="I999" i="125"/>
  <c r="I1002" i="125"/>
  <c r="I1003" i="125"/>
  <c r="I1009" i="125"/>
  <c r="I1010" i="125"/>
  <c r="I1012" i="125"/>
  <c r="I1013" i="125"/>
  <c r="I1014" i="125"/>
  <c r="I1015" i="125"/>
  <c r="I1016" i="125"/>
  <c r="I1017" i="125"/>
  <c r="I1018" i="125"/>
  <c r="I1022" i="125"/>
  <c r="I1023" i="125"/>
  <c r="I1024" i="125"/>
  <c r="I1026" i="125"/>
  <c r="I1027" i="125"/>
  <c r="I1028" i="125"/>
  <c r="I1029" i="125"/>
  <c r="I1032" i="125"/>
  <c r="I1037" i="125"/>
  <c r="I1038" i="125"/>
  <c r="I1039" i="125"/>
  <c r="I1040" i="125"/>
  <c r="I1042" i="125"/>
  <c r="I1043" i="125"/>
  <c r="I1044" i="125"/>
  <c r="I1045" i="125"/>
  <c r="I1046" i="125"/>
  <c r="I1047" i="125"/>
  <c r="I1048" i="125"/>
  <c r="I1049" i="125"/>
  <c r="I1050" i="125"/>
  <c r="I1051" i="125"/>
  <c r="I1052" i="125"/>
  <c r="I1053" i="125"/>
  <c r="I1054" i="125"/>
  <c r="I1057" i="125"/>
  <c r="I1058" i="125"/>
  <c r="I1062" i="125"/>
  <c r="I1066" i="125"/>
  <c r="I1068" i="125"/>
  <c r="I1072" i="125"/>
  <c r="I1073" i="125"/>
  <c r="I1074" i="125"/>
  <c r="I1075" i="125"/>
  <c r="I1077" i="125"/>
  <c r="I1078" i="125"/>
  <c r="I1079" i="125"/>
  <c r="I1080" i="125"/>
  <c r="I1081" i="125"/>
  <c r="I1082" i="125"/>
  <c r="I1083" i="125"/>
  <c r="I1084" i="125"/>
  <c r="I1085" i="125"/>
  <c r="I1086" i="125"/>
  <c r="I1087" i="125"/>
  <c r="I1088" i="125"/>
  <c r="I1089" i="125"/>
  <c r="I1098" i="125"/>
  <c r="I1099" i="125"/>
  <c r="I1100" i="125"/>
  <c r="I1102" i="125"/>
  <c r="I1103" i="125"/>
  <c r="I1104" i="125"/>
  <c r="I1105" i="125"/>
  <c r="I1106" i="125"/>
  <c r="I1107" i="125"/>
  <c r="I1108" i="125"/>
  <c r="I1109" i="125"/>
  <c r="I1110" i="125"/>
  <c r="I1111" i="125"/>
  <c r="I1112" i="125"/>
  <c r="I1113" i="125"/>
  <c r="I1114" i="125"/>
  <c r="I1119" i="125"/>
  <c r="I1123" i="125"/>
  <c r="I1124" i="125"/>
  <c r="I1128" i="125"/>
  <c r="I1129" i="125"/>
  <c r="I1131" i="125"/>
  <c r="I1132" i="125"/>
  <c r="I1136" i="125"/>
  <c r="I1137" i="125"/>
  <c r="I1138" i="125"/>
  <c r="I1140" i="125"/>
  <c r="I1141" i="125"/>
  <c r="I1145" i="125"/>
  <c r="I1146" i="125"/>
  <c r="I1147" i="125"/>
  <c r="I1149" i="125"/>
  <c r="I1150" i="125"/>
  <c r="I1151" i="125"/>
  <c r="I1152" i="125"/>
  <c r="I1153" i="125"/>
  <c r="I1154" i="125"/>
  <c r="I1155" i="125"/>
  <c r="I1156" i="125"/>
  <c r="I1157" i="125"/>
  <c r="I1158" i="125"/>
  <c r="I1159" i="125"/>
  <c r="I1160" i="125"/>
  <c r="I1161" i="125"/>
  <c r="I1164" i="125"/>
  <c r="I1168" i="125"/>
  <c r="I1169" i="125"/>
  <c r="I1170" i="125"/>
  <c r="I1172" i="125"/>
  <c r="I1173" i="125"/>
  <c r="I1174" i="125"/>
  <c r="I1175" i="125"/>
  <c r="I1176" i="125"/>
  <c r="I1177" i="125"/>
  <c r="I1178" i="125"/>
  <c r="I1179" i="125"/>
  <c r="I1180" i="125"/>
  <c r="I1181" i="125"/>
  <c r="I1182" i="125"/>
  <c r="I1183" i="125"/>
  <c r="I1187" i="125"/>
  <c r="I1190" i="125"/>
  <c r="I1194" i="125"/>
  <c r="I1195" i="125"/>
  <c r="I1196" i="125"/>
  <c r="I1197" i="125"/>
  <c r="I1199" i="125"/>
  <c r="I1200" i="125"/>
  <c r="I1201" i="125"/>
  <c r="I1202" i="125"/>
  <c r="I1203" i="125"/>
  <c r="I1204" i="125"/>
  <c r="I1205" i="125"/>
  <c r="I1206" i="125"/>
  <c r="I1207" i="125"/>
  <c r="I1208" i="125"/>
  <c r="I1209" i="125"/>
  <c r="I1210" i="125"/>
  <c r="I1211" i="125"/>
  <c r="I1218" i="125"/>
  <c r="I1219" i="125"/>
  <c r="I1223" i="125"/>
  <c r="I1224" i="125"/>
  <c r="I1225" i="125"/>
  <c r="I1226" i="125"/>
  <c r="I1228" i="125"/>
  <c r="I1229" i="125"/>
  <c r="I1230" i="125"/>
  <c r="I1231" i="125"/>
  <c r="I1232" i="125"/>
  <c r="I1233" i="125"/>
  <c r="I1234" i="125"/>
  <c r="I1235" i="125"/>
  <c r="I1236" i="125"/>
  <c r="I1237" i="125"/>
  <c r="I1238" i="125"/>
  <c r="I1239" i="125"/>
  <c r="I1240" i="125"/>
  <c r="I1243" i="125"/>
  <c r="I1244" i="125"/>
  <c r="I1246" i="125"/>
  <c r="I1254" i="125"/>
  <c r="I1255" i="125"/>
  <c r="I1256" i="125"/>
  <c r="I1260" i="125"/>
  <c r="I1261" i="125"/>
  <c r="I1265" i="125"/>
  <c r="I1266" i="125"/>
  <c r="I1272" i="125"/>
  <c r="I1273" i="125"/>
  <c r="I1274" i="125"/>
  <c r="I1275" i="125"/>
  <c r="I1276" i="125"/>
  <c r="I1277" i="125"/>
  <c r="I1279" i="125"/>
  <c r="I1280" i="125"/>
  <c r="I1281" i="125"/>
  <c r="I1282" i="125"/>
  <c r="I1283" i="125"/>
  <c r="I1284" i="125"/>
  <c r="I1285" i="125"/>
  <c r="I1286" i="125"/>
  <c r="I1287" i="125"/>
  <c r="I1288" i="125"/>
  <c r="I1289" i="125"/>
  <c r="I1290" i="125"/>
  <c r="I1291" i="125"/>
  <c r="I1296" i="125"/>
  <c r="I1298" i="125"/>
  <c r="I1301" i="125"/>
  <c r="I1302" i="125"/>
  <c r="I1303" i="125"/>
  <c r="I1304" i="125"/>
  <c r="I1305" i="125"/>
  <c r="I1306" i="125"/>
  <c r="I1307" i="125"/>
  <c r="I1309" i="125"/>
  <c r="I1310" i="125"/>
  <c r="I1311" i="125"/>
  <c r="I1312" i="125"/>
  <c r="I1313" i="125"/>
  <c r="I1314" i="125"/>
  <c r="I1315" i="125"/>
  <c r="I1316" i="125"/>
  <c r="I1317" i="125"/>
  <c r="I1318" i="125"/>
  <c r="I1319" i="125"/>
  <c r="I1320" i="125"/>
  <c r="I1321" i="125"/>
  <c r="I1324" i="125"/>
  <c r="I1325" i="125"/>
  <c r="I1327" i="125"/>
  <c r="I1331" i="125"/>
  <c r="I1332" i="125"/>
  <c r="I1336" i="125"/>
  <c r="I1337" i="125"/>
  <c r="I1338" i="125"/>
  <c r="I1339" i="125"/>
  <c r="I1341" i="125"/>
  <c r="I1342" i="125"/>
  <c r="I1343" i="125"/>
  <c r="I1344" i="125"/>
  <c r="I1345" i="125"/>
  <c r="I1346" i="125"/>
  <c r="I1347" i="125"/>
  <c r="I1348" i="125"/>
  <c r="I1349" i="125"/>
  <c r="I1350" i="125"/>
  <c r="I1351" i="125"/>
  <c r="I1352" i="125"/>
  <c r="I1353" i="125"/>
  <c r="I1355" i="125"/>
  <c r="I1358" i="125"/>
  <c r="I1359" i="125"/>
  <c r="I1360" i="125"/>
  <c r="I1361" i="125"/>
  <c r="I1363" i="125"/>
  <c r="I1364" i="125"/>
  <c r="I1370" i="125"/>
  <c r="I1372" i="125"/>
  <c r="I1375" i="125"/>
  <c r="I1376" i="125"/>
  <c r="I1377" i="125"/>
  <c r="I1379" i="125"/>
  <c r="I1380" i="125"/>
  <c r="I1381" i="125"/>
  <c r="I1382" i="125"/>
  <c r="I1383" i="125"/>
  <c r="I1384" i="125"/>
  <c r="I1385" i="125"/>
  <c r="I1386" i="125"/>
  <c r="I1387" i="125"/>
  <c r="I1388" i="125"/>
  <c r="I1389" i="125"/>
  <c r="I1390" i="125"/>
  <c r="I1393" i="125"/>
  <c r="I1395" i="125"/>
  <c r="I1396" i="125"/>
  <c r="I1400" i="125"/>
  <c r="I1408" i="125"/>
  <c r="I1409" i="125"/>
  <c r="I1410" i="125"/>
  <c r="I1411" i="125"/>
  <c r="I1412" i="125"/>
  <c r="I1415" i="125"/>
  <c r="I1416" i="125"/>
  <c r="I1420" i="125"/>
  <c r="I1421" i="125"/>
  <c r="I1423" i="125"/>
  <c r="I1424" i="125"/>
  <c r="I1425" i="125"/>
  <c r="I1426" i="125"/>
  <c r="I1427" i="125"/>
  <c r="I1431" i="125"/>
  <c r="I1432" i="125"/>
  <c r="I1434" i="125"/>
  <c r="I1435" i="125"/>
  <c r="I1436" i="125"/>
  <c r="I1437" i="125"/>
  <c r="I1441" i="125"/>
  <c r="I1442" i="125"/>
  <c r="I1443" i="125"/>
  <c r="I1444" i="125"/>
  <c r="I1448" i="125"/>
  <c r="I1449" i="125"/>
  <c r="I1450" i="125"/>
  <c r="I1453" i="125"/>
  <c r="I1456" i="125"/>
  <c r="I1459" i="125"/>
  <c r="I1462" i="125"/>
  <c r="I1463" i="125"/>
  <c r="I1464" i="125"/>
  <c r="I1466" i="125"/>
  <c r="I1467" i="125"/>
  <c r="I1468" i="125"/>
  <c r="I1469" i="125"/>
  <c r="I1470" i="125"/>
  <c r="I1471" i="125"/>
  <c r="I1475" i="125"/>
  <c r="I1476" i="125"/>
  <c r="I1478" i="125"/>
  <c r="I1479" i="125"/>
  <c r="I1480" i="125"/>
  <c r="I1481" i="125"/>
  <c r="I1482" i="125"/>
  <c r="I1486" i="125"/>
  <c r="I1487" i="125"/>
  <c r="I1490" i="125"/>
  <c r="I1496" i="125"/>
  <c r="I1497" i="125"/>
  <c r="I1499" i="125"/>
  <c r="I1500" i="125"/>
  <c r="I1501" i="125"/>
  <c r="I1514" i="125"/>
  <c r="I1517" i="125"/>
  <c r="I1518" i="125"/>
  <c r="I1520" i="125"/>
  <c r="I1521" i="125"/>
  <c r="I1522" i="125"/>
  <c r="I1525" i="125"/>
  <c r="I1526" i="125"/>
  <c r="I1529" i="125"/>
  <c r="I1530" i="125"/>
  <c r="I1533" i="125"/>
  <c r="I1537" i="125"/>
  <c r="I1538" i="125"/>
  <c r="I1539" i="125"/>
  <c r="I1541" i="125"/>
  <c r="I1542" i="125"/>
  <c r="I1543" i="125"/>
  <c r="I1544" i="125"/>
  <c r="I1545" i="125"/>
  <c r="I1549" i="125"/>
  <c r="I1550" i="125"/>
  <c r="I1551" i="125"/>
  <c r="I1553" i="125"/>
  <c r="I1554" i="125"/>
  <c r="I1555" i="125"/>
  <c r="I1556" i="125"/>
  <c r="I1559" i="125"/>
  <c r="I1563" i="125"/>
  <c r="I1564" i="125"/>
  <c r="I1565" i="125"/>
  <c r="I1567" i="125"/>
  <c r="I1568" i="125"/>
  <c r="I1569" i="125"/>
  <c r="I1572" i="125"/>
  <c r="I1575" i="125"/>
  <c r="I1579" i="125"/>
  <c r="I1580" i="125"/>
  <c r="I1582" i="125"/>
  <c r="I1583" i="125"/>
  <c r="I1584" i="125"/>
  <c r="I1585" i="125"/>
  <c r="I1586" i="125"/>
  <c r="I1587" i="125"/>
  <c r="I1588" i="125"/>
  <c r="I1589" i="125"/>
  <c r="I1590" i="125"/>
  <c r="I1591" i="125"/>
  <c r="I1592" i="125"/>
  <c r="I1593" i="125"/>
  <c r="I1595" i="125"/>
  <c r="I1597" i="125"/>
  <c r="I1598" i="125"/>
  <c r="I1602" i="125"/>
  <c r="I1605" i="125"/>
  <c r="I1607" i="125"/>
  <c r="I1608" i="125"/>
  <c r="I1611" i="125"/>
  <c r="I1612" i="125"/>
  <c r="I1613" i="125"/>
  <c r="I1618" i="125"/>
  <c r="I1620" i="125"/>
  <c r="I1621" i="125"/>
  <c r="I1622" i="125"/>
  <c r="I1624" i="125"/>
  <c r="I1627" i="125"/>
  <c r="I1628" i="125"/>
  <c r="I1631" i="125"/>
  <c r="I1635" i="125"/>
  <c r="I1636" i="125"/>
  <c r="I1637" i="125"/>
  <c r="I1639" i="125"/>
  <c r="I1640" i="125"/>
  <c r="I1641" i="125"/>
  <c r="I1642" i="125"/>
  <c r="I1643" i="125"/>
  <c r="I1644" i="125"/>
  <c r="I1645" i="125"/>
  <c r="I1646" i="125"/>
  <c r="I1647" i="125"/>
  <c r="I1653" i="125"/>
  <c r="I1656" i="125"/>
  <c r="I1659" i="125"/>
  <c r="I1660" i="125"/>
  <c r="I1661" i="125"/>
  <c r="I1663" i="125"/>
  <c r="I1664" i="125"/>
  <c r="I1665" i="125"/>
  <c r="I1666" i="125"/>
  <c r="I1667" i="125"/>
  <c r="I1668" i="125"/>
  <c r="I1669" i="125"/>
  <c r="I1670" i="125"/>
  <c r="I1674" i="125"/>
  <c r="I1675" i="125"/>
  <c r="I1677" i="125"/>
  <c r="I1678" i="125"/>
  <c r="I1679" i="125"/>
  <c r="I1680" i="125"/>
  <c r="I1681" i="125"/>
  <c r="I1685" i="125"/>
  <c r="I1687" i="125"/>
  <c r="I1690" i="125"/>
  <c r="I1691" i="125"/>
  <c r="I1692" i="125"/>
  <c r="I1695" i="125"/>
  <c r="I1696" i="125"/>
  <c r="I1697" i="125"/>
  <c r="I1699" i="125"/>
  <c r="I1700" i="125"/>
  <c r="I1701" i="125"/>
  <c r="I1702" i="125"/>
  <c r="I1703" i="125"/>
  <c r="I1704" i="125"/>
  <c r="I1705" i="125"/>
  <c r="I1706" i="125"/>
  <c r="I1710" i="125"/>
  <c r="I1711" i="125"/>
  <c r="I1712" i="125"/>
  <c r="I1714" i="125"/>
  <c r="I1716" i="125"/>
  <c r="I1717" i="125"/>
  <c r="I1718" i="125"/>
  <c r="I1721" i="125"/>
  <c r="I1729" i="125"/>
  <c r="I1730" i="125"/>
  <c r="I1732" i="125"/>
  <c r="I1733" i="125"/>
  <c r="I1736" i="125"/>
  <c r="I1738" i="125"/>
  <c r="I1741" i="125"/>
  <c r="I1742" i="125"/>
  <c r="I1745" i="125"/>
  <c r="I1748" i="125"/>
  <c r="I1751" i="125"/>
  <c r="I1752" i="125"/>
  <c r="I1753" i="125"/>
  <c r="I1754" i="125"/>
  <c r="I1759" i="125"/>
  <c r="H766" i="125"/>
  <c r="H1758" i="125" l="1"/>
  <c r="H1750" i="125"/>
  <c r="H1747" i="125"/>
  <c r="H1744" i="125"/>
  <c r="H1740" i="125"/>
  <c r="H1737" i="125"/>
  <c r="H1735" i="125"/>
  <c r="H1731" i="125"/>
  <c r="H1728" i="125"/>
  <c r="H1719" i="125"/>
  <c r="H1715" i="125"/>
  <c r="H1713" i="125"/>
  <c r="H1709" i="125"/>
  <c r="H1698" i="125"/>
  <c r="H1694" i="125"/>
  <c r="H1693" i="125"/>
  <c r="H1689" i="125"/>
  <c r="H1686" i="125"/>
  <c r="H1684" i="125"/>
  <c r="H1676" i="125"/>
  <c r="H1673" i="125"/>
  <c r="H1662" i="125"/>
  <c r="H1658" i="125"/>
  <c r="H1655" i="125"/>
  <c r="H1652" i="125"/>
  <c r="H1651" i="125" s="1"/>
  <c r="H1638" i="125"/>
  <c r="H1634" i="125"/>
  <c r="H1630" i="125"/>
  <c r="H1626" i="125"/>
  <c r="H1623" i="125"/>
  <c r="H1619" i="125"/>
  <c r="H1616" i="125"/>
  <c r="H1606" i="125"/>
  <c r="H1604" i="125"/>
  <c r="H1594" i="125"/>
  <c r="H1581" i="125"/>
  <c r="H1578" i="125"/>
  <c r="H1573" i="125"/>
  <c r="H1571" i="125"/>
  <c r="H1566" i="125"/>
  <c r="H1562" i="125"/>
  <c r="H1558" i="125"/>
  <c r="H1552" i="125"/>
  <c r="H1548" i="125"/>
  <c r="H1540" i="125"/>
  <c r="H1536" i="125"/>
  <c r="H1532" i="125"/>
  <c r="H1528" i="125"/>
  <c r="H1524" i="125"/>
  <c r="H1519" i="125"/>
  <c r="H1516" i="125"/>
  <c r="H1513" i="125"/>
  <c r="H1454" i="125"/>
  <c r="H1445" i="125"/>
  <c r="H1439" i="125"/>
  <c r="H1394" i="125"/>
  <c r="H1391" i="125"/>
  <c r="H1378" i="125"/>
  <c r="H1374" i="125"/>
  <c r="H1369" i="125"/>
  <c r="H1362" i="125"/>
  <c r="H1357" i="125"/>
  <c r="H1354" i="125"/>
  <c r="H1340" i="125"/>
  <c r="H1335" i="125"/>
  <c r="H1330" i="125"/>
  <c r="H1329" i="125" s="1"/>
  <c r="H1323" i="125"/>
  <c r="H1308" i="125"/>
  <c r="H1300" i="125"/>
  <c r="H1299" i="125" s="1"/>
  <c r="H1292" i="125"/>
  <c r="H1278" i="125"/>
  <c r="H1271" i="125"/>
  <c r="H1264" i="125"/>
  <c r="H1259" i="125"/>
  <c r="H1253" i="125"/>
  <c r="H1252" i="125" s="1"/>
  <c r="H1248" i="125"/>
  <c r="H1245" i="125"/>
  <c r="H1242" i="125"/>
  <c r="H1227" i="125"/>
  <c r="H1222" i="125"/>
  <c r="H1198" i="125"/>
  <c r="H1193" i="125"/>
  <c r="H1189" i="125"/>
  <c r="H1186" i="125"/>
  <c r="H1171" i="125"/>
  <c r="H1167" i="125"/>
  <c r="H1163" i="125"/>
  <c r="H1148" i="125"/>
  <c r="H1144" i="125"/>
  <c r="H1139" i="125"/>
  <c r="H1135" i="125"/>
  <c r="H1130" i="125"/>
  <c r="H1127" i="125"/>
  <c r="H1101" i="125"/>
  <c r="H1097" i="125"/>
  <c r="H1076" i="125"/>
  <c r="H1071" i="125"/>
  <c r="H1059" i="125"/>
  <c r="H1056" i="125"/>
  <c r="H1041" i="125"/>
  <c r="H1036" i="125"/>
  <c r="H1031" i="125"/>
  <c r="H1030" i="125" s="1"/>
  <c r="H1025" i="125"/>
  <c r="H1021" i="125"/>
  <c r="H1011" i="125"/>
  <c r="H1008" i="125"/>
  <c r="H990" i="125"/>
  <c r="H987" i="125"/>
  <c r="H976" i="125"/>
  <c r="H975" i="125" s="1"/>
  <c r="H957" i="125"/>
  <c r="H951" i="125"/>
  <c r="H948" i="125"/>
  <c r="H939" i="125"/>
  <c r="H936" i="125"/>
  <c r="H930" i="125"/>
  <c r="H916" i="125"/>
  <c r="H912" i="125"/>
  <c r="H898" i="125"/>
  <c r="H894" i="125"/>
  <c r="H878" i="125"/>
  <c r="H875" i="125"/>
  <c r="H861" i="125"/>
  <c r="H858" i="125"/>
  <c r="H848" i="125"/>
  <c r="H844" i="125"/>
  <c r="H834" i="125"/>
  <c r="H819" i="125"/>
  <c r="H814" i="125"/>
  <c r="H803" i="125"/>
  <c r="H800" i="125"/>
  <c r="H789" i="125"/>
  <c r="H785" i="125"/>
  <c r="H770" i="125"/>
  <c r="H765" i="125"/>
  <c r="H758" i="125"/>
  <c r="H694" i="125"/>
  <c r="H682" i="125"/>
  <c r="H677" i="125"/>
  <c r="H672" i="125"/>
  <c r="H663" i="125"/>
  <c r="H660" i="125"/>
  <c r="H652" i="125"/>
  <c r="H646" i="125"/>
  <c r="H637" i="125"/>
  <c r="I637" i="125" s="1"/>
  <c r="H635" i="125"/>
  <c r="H630" i="125"/>
  <c r="H628" i="125" s="1"/>
  <c r="H602" i="125"/>
  <c r="H601" i="125" s="1"/>
  <c r="H592" i="125"/>
  <c r="H589" i="125"/>
  <c r="H582" i="125"/>
  <c r="H212" i="125" s="1"/>
  <c r="H578" i="125"/>
  <c r="H573" i="125"/>
  <c r="H566" i="125"/>
  <c r="H562" i="125"/>
  <c r="H555" i="125"/>
  <c r="H552" i="125"/>
  <c r="H547" i="125"/>
  <c r="H543" i="125"/>
  <c r="H541" i="125"/>
  <c r="H531" i="125"/>
  <c r="H526" i="125"/>
  <c r="H516" i="125"/>
  <c r="H512" i="125"/>
  <c r="H493" i="125"/>
  <c r="H490" i="125"/>
  <c r="H485" i="125"/>
  <c r="H477" i="125"/>
  <c r="H470" i="125"/>
  <c r="H466" i="125"/>
  <c r="H463" i="125"/>
  <c r="H458" i="125"/>
  <c r="H453" i="125"/>
  <c r="H447" i="125"/>
  <c r="H437" i="125"/>
  <c r="H433" i="125"/>
  <c r="H431" i="125"/>
  <c r="H428" i="125"/>
  <c r="H417" i="125"/>
  <c r="H413" i="125"/>
  <c r="H412" i="125" s="1"/>
  <c r="H409" i="125"/>
  <c r="H406" i="125"/>
  <c r="H400" i="125"/>
  <c r="H386" i="125"/>
  <c r="H376" i="125"/>
  <c r="H188" i="125" s="1"/>
  <c r="H372" i="125"/>
  <c r="H369" i="125"/>
  <c r="H358" i="125"/>
  <c r="H354" i="125"/>
  <c r="H340" i="125"/>
  <c r="H328" i="125"/>
  <c r="H322" i="125"/>
  <c r="H317" i="125"/>
  <c r="H313" i="125"/>
  <c r="H302" i="125"/>
  <c r="H297" i="125"/>
  <c r="H296" i="125" s="1"/>
  <c r="H294" i="125"/>
  <c r="H285" i="125"/>
  <c r="H283" i="125"/>
  <c r="H280" i="125"/>
  <c r="H279" i="125"/>
  <c r="H278" i="125"/>
  <c r="H275" i="125"/>
  <c r="H273" i="125"/>
  <c r="H271" i="125"/>
  <c r="I271" i="125" s="1"/>
  <c r="H250" i="125"/>
  <c r="H249" i="125"/>
  <c r="H248" i="125"/>
  <c r="H247" i="125"/>
  <c r="H246" i="125"/>
  <c r="H243" i="125"/>
  <c r="H242" i="125"/>
  <c r="H241" i="125"/>
  <c r="H240" i="125"/>
  <c r="H236" i="125"/>
  <c r="I236" i="125" s="1"/>
  <c r="H232" i="125"/>
  <c r="H231" i="125"/>
  <c r="H230" i="125"/>
  <c r="H229" i="125"/>
  <c r="H228" i="125"/>
  <c r="H227" i="125"/>
  <c r="H226" i="125"/>
  <c r="I226" i="125" s="1"/>
  <c r="H225" i="125"/>
  <c r="H224" i="125"/>
  <c r="H223" i="125"/>
  <c r="H222" i="125"/>
  <c r="H221" i="125"/>
  <c r="H220" i="125"/>
  <c r="H219" i="125"/>
  <c r="H218" i="125"/>
  <c r="H217" i="125"/>
  <c r="H216" i="125"/>
  <c r="H215" i="125"/>
  <c r="H214" i="125"/>
  <c r="H211" i="125"/>
  <c r="H210" i="125"/>
  <c r="I210" i="125" s="1"/>
  <c r="H208" i="125"/>
  <c r="H207" i="125"/>
  <c r="H206" i="125"/>
  <c r="H205" i="125"/>
  <c r="H204" i="125"/>
  <c r="H203" i="125"/>
  <c r="H202" i="125"/>
  <c r="H200" i="125"/>
  <c r="H195" i="125"/>
  <c r="H179" i="125"/>
  <c r="H144" i="125"/>
  <c r="H124" i="125"/>
  <c r="H114" i="125"/>
  <c r="H111" i="125"/>
  <c r="H104" i="125"/>
  <c r="H101" i="125"/>
  <c r="H99" i="125"/>
  <c r="H96" i="125"/>
  <c r="H91" i="125"/>
  <c r="H88" i="125"/>
  <c r="H68" i="125"/>
  <c r="H64" i="125"/>
  <c r="H62" i="125"/>
  <c r="H60" i="125"/>
  <c r="H55" i="125"/>
  <c r="H52" i="125"/>
  <c r="H49" i="125"/>
  <c r="H43" i="125"/>
  <c r="H32" i="125"/>
  <c r="H29" i="125"/>
  <c r="H25" i="125"/>
  <c r="H20" i="125"/>
  <c r="H16" i="125"/>
  <c r="H11" i="125"/>
  <c r="H7" i="125"/>
  <c r="H3" i="125"/>
  <c r="H187" i="125" l="1"/>
  <c r="H186" i="125"/>
  <c r="H1328" i="125"/>
  <c r="H245" i="125"/>
  <c r="H277" i="125"/>
  <c r="I278" i="125"/>
  <c r="J278" i="125"/>
  <c r="H565" i="125"/>
  <c r="H857" i="125"/>
  <c r="H1020" i="125"/>
  <c r="H1126" i="125"/>
  <c r="H1125" i="125" s="1"/>
  <c r="H1258" i="125"/>
  <c r="H1322" i="125"/>
  <c r="H1297" i="125" s="1"/>
  <c r="H1531" i="125"/>
  <c r="H1625" i="125"/>
  <c r="H1683" i="125"/>
  <c r="I200" i="125"/>
  <c r="J200" i="125"/>
  <c r="J279" i="125"/>
  <c r="I279" i="125"/>
  <c r="H312" i="125"/>
  <c r="H399" i="125"/>
  <c r="H427" i="125"/>
  <c r="H457" i="125"/>
  <c r="H451" i="125" s="1"/>
  <c r="H476" i="125"/>
  <c r="H530" i="125"/>
  <c r="H551" i="125"/>
  <c r="H571" i="125"/>
  <c r="H651" i="125"/>
  <c r="H650" i="125" s="1"/>
  <c r="H676" i="125"/>
  <c r="H764" i="125"/>
  <c r="H799" i="125"/>
  <c r="H798" i="125" s="1"/>
  <c r="H935" i="125"/>
  <c r="H934" i="125" s="1"/>
  <c r="H956" i="125"/>
  <c r="H1221" i="125"/>
  <c r="H1247" i="125"/>
  <c r="J1248" i="125"/>
  <c r="I1248" i="125"/>
  <c r="H1263" i="125"/>
  <c r="H1373" i="125"/>
  <c r="H1371" i="125" s="1"/>
  <c r="H1535" i="125"/>
  <c r="H1615" i="125"/>
  <c r="H1629" i="125"/>
  <c r="I1652" i="125"/>
  <c r="H1743" i="125"/>
  <c r="H1757" i="125"/>
  <c r="H639" i="125"/>
  <c r="H1515" i="125"/>
  <c r="H1512" i="125" s="1"/>
  <c r="H1577" i="125"/>
  <c r="H1576" i="125" s="1"/>
  <c r="J280" i="125"/>
  <c r="I280" i="125"/>
  <c r="H436" i="125"/>
  <c r="H191" i="125" s="1"/>
  <c r="H462" i="125"/>
  <c r="H482" i="125"/>
  <c r="H511" i="125"/>
  <c r="H540" i="125"/>
  <c r="H634" i="125"/>
  <c r="I634" i="125" s="1"/>
  <c r="I635" i="125"/>
  <c r="H659" i="125"/>
  <c r="H843" i="125"/>
  <c r="H842" i="125" s="1"/>
  <c r="H874" i="125"/>
  <c r="H873" i="125" s="1"/>
  <c r="H911" i="125"/>
  <c r="H970" i="125"/>
  <c r="H1007" i="125"/>
  <c r="H1006" i="125" s="1"/>
  <c r="H1096" i="125"/>
  <c r="H1095" i="125" s="1"/>
  <c r="H1134" i="125"/>
  <c r="H1133" i="125" s="1"/>
  <c r="H1162" i="125"/>
  <c r="H1251" i="125"/>
  <c r="H1270" i="125"/>
  <c r="J1271" i="125"/>
  <c r="I1271" i="125"/>
  <c r="J1300" i="125"/>
  <c r="I1300" i="125"/>
  <c r="H1356" i="125"/>
  <c r="H1523" i="125"/>
  <c r="H1557" i="125"/>
  <c r="H1570" i="125"/>
  <c r="H1633" i="125"/>
  <c r="H1672" i="125"/>
  <c r="H1688" i="125"/>
  <c r="H1734" i="125"/>
  <c r="H123" i="125"/>
  <c r="H525" i="125"/>
  <c r="H588" i="125"/>
  <c r="H587" i="125" s="1"/>
  <c r="H893" i="125"/>
  <c r="H986" i="125"/>
  <c r="H1070" i="125"/>
  <c r="H1069" i="125" s="1"/>
  <c r="H1143" i="125"/>
  <c r="H1241" i="125"/>
  <c r="H1648" i="125"/>
  <c r="I1651" i="125"/>
  <c r="H1739" i="125"/>
  <c r="H10" i="125"/>
  <c r="H192" i="125"/>
  <c r="H321" i="125"/>
  <c r="H353" i="125"/>
  <c r="H446" i="125"/>
  <c r="H489" i="125"/>
  <c r="H561" i="125"/>
  <c r="H606" i="125"/>
  <c r="H784" i="125"/>
  <c r="H783" i="125" s="1"/>
  <c r="H813" i="125"/>
  <c r="H947" i="125"/>
  <c r="H946" i="125" s="1"/>
  <c r="H1035" i="125"/>
  <c r="H1166" i="125"/>
  <c r="H1165" i="125" s="1"/>
  <c r="H1192" i="125"/>
  <c r="H1191" i="125" s="1"/>
  <c r="H1334" i="125"/>
  <c r="H1527" i="125"/>
  <c r="H1547" i="125"/>
  <c r="H1546" i="125" s="1"/>
  <c r="H1561" i="125"/>
  <c r="H1560" i="125" s="1"/>
  <c r="H1603" i="125"/>
  <c r="H1657" i="125"/>
  <c r="H1708" i="125"/>
  <c r="H1727" i="125"/>
  <c r="H1726" i="125" s="1"/>
  <c r="H1749" i="125"/>
  <c r="H1185" i="125"/>
  <c r="H1055" i="125"/>
  <c r="H1188" i="125"/>
  <c r="H929" i="125"/>
  <c r="H1368" i="125"/>
  <c r="H213" i="125"/>
  <c r="H581" i="125"/>
  <c r="H405" i="125"/>
  <c r="H546" i="125"/>
  <c r="H704" i="125"/>
  <c r="H265" i="125"/>
  <c r="H237" i="125"/>
  <c r="I237" i="125" s="1"/>
  <c r="H293" i="125"/>
  <c r="H408" i="125"/>
  <c r="H103" i="125"/>
  <c r="H239" i="125"/>
  <c r="H282" i="125"/>
  <c r="H371" i="125"/>
  <c r="I277" i="125" l="1"/>
  <c r="H190" i="125"/>
  <c r="H189" i="125" s="1"/>
  <c r="H1333" i="125"/>
  <c r="H1220" i="125"/>
  <c r="H1142" i="125"/>
  <c r="H435" i="125"/>
  <c r="H201" i="125"/>
  <c r="H199" i="125" s="1"/>
  <c r="H1654" i="125"/>
  <c r="H1034" i="125"/>
  <c r="H1746" i="125"/>
  <c r="H121" i="125"/>
  <c r="H658" i="125"/>
  <c r="H524" i="125"/>
  <c r="H812" i="125"/>
  <c r="I1648" i="125"/>
  <c r="H1671" i="125"/>
  <c r="H488" i="125"/>
  <c r="H320" i="125"/>
  <c r="H985" i="125"/>
  <c r="H1269" i="125"/>
  <c r="H1707" i="125"/>
  <c r="H352" i="125"/>
  <c r="H9" i="125"/>
  <c r="H892" i="125"/>
  <c r="H509" i="125"/>
  <c r="H550" i="125"/>
  <c r="H311" i="125"/>
  <c r="H461" i="125"/>
  <c r="H1534" i="125"/>
  <c r="H1262" i="125"/>
  <c r="H1257" i="125"/>
  <c r="H1019" i="125"/>
  <c r="H1632" i="125"/>
  <c r="H954" i="125"/>
  <c r="H674" i="125"/>
  <c r="H856" i="125"/>
  <c r="H910" i="125"/>
  <c r="H404" i="125"/>
  <c r="H529" i="125"/>
  <c r="H580" i="125"/>
  <c r="H185" i="125"/>
  <c r="F277" i="125"/>
  <c r="J277" i="125" s="1"/>
  <c r="E250" i="125"/>
  <c r="F250" i="125"/>
  <c r="F244" i="125"/>
  <c r="F233" i="125"/>
  <c r="F234" i="125"/>
  <c r="F235" i="125"/>
  <c r="F219" i="125"/>
  <c r="F195" i="125"/>
  <c r="I195" i="125" s="1"/>
  <c r="F1548" i="125"/>
  <c r="F1217" i="125"/>
  <c r="G1619" i="125"/>
  <c r="F1761" i="125"/>
  <c r="F1758" i="125"/>
  <c r="F1750" i="125"/>
  <c r="E1750" i="125"/>
  <c r="D1750" i="125"/>
  <c r="F1747" i="125"/>
  <c r="F1744" i="125"/>
  <c r="F1740" i="125"/>
  <c r="F1737" i="125"/>
  <c r="F1735" i="125"/>
  <c r="F1731" i="125"/>
  <c r="E1731" i="125"/>
  <c r="D1731" i="125"/>
  <c r="F1728" i="125"/>
  <c r="F1720" i="125"/>
  <c r="F1715" i="125"/>
  <c r="G1715" i="125"/>
  <c r="E1715" i="125"/>
  <c r="F1713" i="125"/>
  <c r="F1709" i="125"/>
  <c r="F1698" i="125"/>
  <c r="F1694" i="125"/>
  <c r="F1689" i="125"/>
  <c r="F1686" i="125"/>
  <c r="F1684" i="125"/>
  <c r="F1676" i="125"/>
  <c r="F1673" i="125"/>
  <c r="F1662" i="125"/>
  <c r="F1658" i="125"/>
  <c r="F1655" i="125"/>
  <c r="F1638" i="125"/>
  <c r="F1634" i="125"/>
  <c r="F1630" i="125"/>
  <c r="F1623" i="125"/>
  <c r="F1626" i="125"/>
  <c r="F1619" i="125"/>
  <c r="E1619" i="125"/>
  <c r="D1619" i="125"/>
  <c r="F1616" i="125"/>
  <c r="F1552" i="125"/>
  <c r="F1540" i="125"/>
  <c r="F1610" i="125"/>
  <c r="F1606" i="125"/>
  <c r="F1604" i="125"/>
  <c r="F1601" i="125"/>
  <c r="F1599" i="125"/>
  <c r="F1596" i="125"/>
  <c r="F1581" i="125"/>
  <c r="F1578" i="125"/>
  <c r="F1574" i="125"/>
  <c r="F1571" i="125"/>
  <c r="F1566" i="125"/>
  <c r="F1562" i="125"/>
  <c r="F1558" i="125"/>
  <c r="F1536" i="125"/>
  <c r="F1532" i="125"/>
  <c r="F1528" i="125"/>
  <c r="F1524" i="125"/>
  <c r="F1519" i="125"/>
  <c r="F1516" i="125"/>
  <c r="F1513" i="125"/>
  <c r="F1498" i="125"/>
  <c r="F1495" i="125"/>
  <c r="F1488" i="125"/>
  <c r="F1485" i="125"/>
  <c r="F1477" i="125"/>
  <c r="F1474" i="125"/>
  <c r="F1465" i="125"/>
  <c r="F1461" i="125"/>
  <c r="F1458" i="125"/>
  <c r="F1455" i="125"/>
  <c r="F1452" i="125"/>
  <c r="F1446" i="125"/>
  <c r="F1440" i="125"/>
  <c r="F1433" i="125"/>
  <c r="I1433" i="125" s="1"/>
  <c r="F1430" i="125"/>
  <c r="F1422" i="125"/>
  <c r="F1419" i="125"/>
  <c r="F1399" i="125"/>
  <c r="D1399" i="125"/>
  <c r="F1407" i="125"/>
  <c r="F1394" i="125"/>
  <c r="D1394" i="125"/>
  <c r="F1374" i="125"/>
  <c r="F1392" i="125"/>
  <c r="F1378" i="125"/>
  <c r="F1369" i="125"/>
  <c r="F1362" i="125"/>
  <c r="D1362" i="125"/>
  <c r="F1357" i="125"/>
  <c r="F1354" i="125"/>
  <c r="F1340" i="125"/>
  <c r="F1335" i="125"/>
  <c r="F1330" i="125"/>
  <c r="F1326" i="125"/>
  <c r="E1300" i="125"/>
  <c r="G1323" i="125"/>
  <c r="F1323" i="125"/>
  <c r="F1308" i="125"/>
  <c r="F1299" i="125"/>
  <c r="F1295" i="125"/>
  <c r="F1278" i="125"/>
  <c r="F1270" i="125"/>
  <c r="J1270" i="125" s="1"/>
  <c r="F1264" i="125"/>
  <c r="F1259" i="125"/>
  <c r="F1253" i="125"/>
  <c r="F1247" i="125"/>
  <c r="J1247" i="125" s="1"/>
  <c r="F1245" i="125"/>
  <c r="F1242" i="125"/>
  <c r="F1227" i="125"/>
  <c r="F1222" i="125"/>
  <c r="F1198" i="125"/>
  <c r="F1193" i="125"/>
  <c r="F1189" i="125"/>
  <c r="F1186" i="125"/>
  <c r="F1171" i="125"/>
  <c r="F1167" i="125"/>
  <c r="F1163" i="125"/>
  <c r="F1148" i="125"/>
  <c r="F1144" i="125"/>
  <c r="F1139" i="125"/>
  <c r="F1135" i="125"/>
  <c r="F1130" i="125"/>
  <c r="F1127" i="125"/>
  <c r="F1122" i="125"/>
  <c r="F1120" i="125"/>
  <c r="F1117" i="125"/>
  <c r="F1101" i="125"/>
  <c r="F1097" i="125"/>
  <c r="F1076" i="125"/>
  <c r="F1071" i="125"/>
  <c r="E1065" i="125"/>
  <c r="F1065" i="125"/>
  <c r="F1067" i="125"/>
  <c r="E1067" i="125"/>
  <c r="F1061" i="125"/>
  <c r="F1063" i="125"/>
  <c r="F1056" i="125"/>
  <c r="D1056" i="125"/>
  <c r="E1056" i="125"/>
  <c r="G1041" i="125"/>
  <c r="E1041" i="125"/>
  <c r="D1041" i="125"/>
  <c r="F1041" i="125"/>
  <c r="F1036" i="125"/>
  <c r="H426" i="125" l="1"/>
  <c r="H586" i="125"/>
  <c r="H1033" i="125"/>
  <c r="I1270" i="125"/>
  <c r="F1126" i="125"/>
  <c r="F1125" i="125" s="1"/>
  <c r="J1127" i="125"/>
  <c r="I1127" i="125"/>
  <c r="I1198" i="125"/>
  <c r="J1198" i="125"/>
  <c r="J1299" i="125"/>
  <c r="I1299" i="125"/>
  <c r="J1362" i="125"/>
  <c r="I1362" i="125"/>
  <c r="F1429" i="125"/>
  <c r="F1428" i="125" s="1"/>
  <c r="J1430" i="125"/>
  <c r="I1430" i="125"/>
  <c r="J1488" i="125"/>
  <c r="I1488" i="125"/>
  <c r="J1566" i="125"/>
  <c r="I1566" i="125"/>
  <c r="J1604" i="125"/>
  <c r="I1604" i="125"/>
  <c r="F1633" i="125"/>
  <c r="I1634" i="125"/>
  <c r="J1634" i="125"/>
  <c r="F1070" i="125"/>
  <c r="I1071" i="125"/>
  <c r="J1071" i="125"/>
  <c r="F1116" i="125"/>
  <c r="J1117" i="125"/>
  <c r="I1117" i="125"/>
  <c r="I1130" i="125"/>
  <c r="J1130" i="125"/>
  <c r="J1148" i="125"/>
  <c r="I1148" i="125"/>
  <c r="F1221" i="125"/>
  <c r="J1222" i="125"/>
  <c r="I1222" i="125"/>
  <c r="J1308" i="125"/>
  <c r="I1308" i="125"/>
  <c r="J1326" i="125"/>
  <c r="I1326" i="125"/>
  <c r="J1354" i="125"/>
  <c r="I1354" i="125"/>
  <c r="J1399" i="125"/>
  <c r="I1399" i="125"/>
  <c r="J1433" i="125"/>
  <c r="F1454" i="125"/>
  <c r="J1455" i="125"/>
  <c r="I1455" i="125"/>
  <c r="F1473" i="125"/>
  <c r="F1472" i="125" s="1"/>
  <c r="J1474" i="125"/>
  <c r="I1474" i="125"/>
  <c r="F1494" i="125"/>
  <c r="J1495" i="125"/>
  <c r="I1495" i="125"/>
  <c r="I1519" i="125"/>
  <c r="J1519" i="125"/>
  <c r="F1535" i="125"/>
  <c r="F1534" i="125" s="1"/>
  <c r="I1534" i="125" s="1"/>
  <c r="J1536" i="125"/>
  <c r="I1536" i="125"/>
  <c r="F1570" i="125"/>
  <c r="J1571" i="125"/>
  <c r="I1571" i="125"/>
  <c r="I1596" i="125"/>
  <c r="J1596" i="125"/>
  <c r="I1606" i="125"/>
  <c r="J1606" i="125"/>
  <c r="I1616" i="125"/>
  <c r="J1616" i="125"/>
  <c r="F1625" i="125"/>
  <c r="I1626" i="125"/>
  <c r="J1626" i="125"/>
  <c r="J1638" i="125"/>
  <c r="I1638" i="125"/>
  <c r="F1672" i="125"/>
  <c r="F1671" i="125" s="1"/>
  <c r="J1671" i="125" s="1"/>
  <c r="J1673" i="125"/>
  <c r="I1673" i="125"/>
  <c r="I1689" i="125"/>
  <c r="J1689" i="125"/>
  <c r="I1713" i="125"/>
  <c r="F1719" i="125"/>
  <c r="I1720" i="125"/>
  <c r="J1720" i="125"/>
  <c r="J1731" i="125"/>
  <c r="I1731" i="125"/>
  <c r="F1743" i="125"/>
  <c r="J1744" i="125"/>
  <c r="I1744" i="125"/>
  <c r="F1749" i="125"/>
  <c r="F1746" i="125" s="1"/>
  <c r="J1746" i="125" s="1"/>
  <c r="J1750" i="125"/>
  <c r="I1750" i="125"/>
  <c r="J1217" i="125"/>
  <c r="I1217" i="125"/>
  <c r="J235" i="125"/>
  <c r="I235" i="125"/>
  <c r="J250" i="125"/>
  <c r="I250" i="125"/>
  <c r="I1247" i="125"/>
  <c r="J1061" i="125"/>
  <c r="I1061" i="125"/>
  <c r="F1143" i="125"/>
  <c r="J1144" i="125"/>
  <c r="I1144" i="125"/>
  <c r="J1245" i="125"/>
  <c r="I1245" i="125"/>
  <c r="F1451" i="125"/>
  <c r="J1452" i="125"/>
  <c r="I1452" i="125"/>
  <c r="F1531" i="125"/>
  <c r="J1532" i="125"/>
  <c r="I1532" i="125"/>
  <c r="J1552" i="125"/>
  <c r="I1552" i="125"/>
  <c r="F1708" i="125"/>
  <c r="F1707" i="125" s="1"/>
  <c r="J1707" i="125" s="1"/>
  <c r="J1709" i="125"/>
  <c r="I1709" i="125"/>
  <c r="H6" i="125"/>
  <c r="F1055" i="125"/>
  <c r="J1055" i="125" s="1"/>
  <c r="J1056" i="125"/>
  <c r="I1056" i="125"/>
  <c r="J1227" i="125"/>
  <c r="I1227" i="125"/>
  <c r="F1322" i="125"/>
  <c r="F1297" i="125" s="1"/>
  <c r="J1323" i="125"/>
  <c r="I1323" i="125"/>
  <c r="I1378" i="125"/>
  <c r="J1378" i="125"/>
  <c r="F1418" i="125"/>
  <c r="J1419" i="125"/>
  <c r="I1419" i="125"/>
  <c r="J1458" i="125"/>
  <c r="I1458" i="125"/>
  <c r="F1523" i="125"/>
  <c r="J1524" i="125"/>
  <c r="I1524" i="125"/>
  <c r="J1599" i="125"/>
  <c r="I1599" i="125"/>
  <c r="I1623" i="125"/>
  <c r="J1676" i="125"/>
  <c r="I1676" i="125"/>
  <c r="F1693" i="125"/>
  <c r="F1688" i="125" s="1"/>
  <c r="J1694" i="125"/>
  <c r="I1694" i="125"/>
  <c r="F1727" i="125"/>
  <c r="I1728" i="125"/>
  <c r="J1728" i="125"/>
  <c r="J1735" i="125"/>
  <c r="I1735" i="125"/>
  <c r="J1747" i="125"/>
  <c r="I1747" i="125"/>
  <c r="F1757" i="125"/>
  <c r="J1758" i="125"/>
  <c r="I1758" i="125"/>
  <c r="F1547" i="125"/>
  <c r="F1546" i="125" s="1"/>
  <c r="J1548" i="125"/>
  <c r="I1548" i="125"/>
  <c r="I234" i="125"/>
  <c r="J234" i="125"/>
  <c r="I1041" i="125"/>
  <c r="J1041" i="125"/>
  <c r="I1101" i="125"/>
  <c r="J1101" i="125"/>
  <c r="I1171" i="125"/>
  <c r="J1171" i="125"/>
  <c r="F1263" i="125"/>
  <c r="J1264" i="125"/>
  <c r="I1264" i="125"/>
  <c r="I1340" i="125"/>
  <c r="J1340" i="125"/>
  <c r="F1373" i="125"/>
  <c r="I1374" i="125"/>
  <c r="J1374" i="125"/>
  <c r="J1465" i="125"/>
  <c r="I1465" i="125"/>
  <c r="F1515" i="125"/>
  <c r="F1512" i="125" s="1"/>
  <c r="J1516" i="125"/>
  <c r="I1516" i="125"/>
  <c r="J1581" i="125"/>
  <c r="I1581" i="125"/>
  <c r="J1619" i="125"/>
  <c r="I1619" i="125"/>
  <c r="J1662" i="125"/>
  <c r="I1662" i="125"/>
  <c r="J1686" i="125"/>
  <c r="I1686" i="125"/>
  <c r="I1715" i="125"/>
  <c r="J1715" i="125"/>
  <c r="F1739" i="125"/>
  <c r="I1740" i="125"/>
  <c r="J1740" i="125"/>
  <c r="J219" i="125"/>
  <c r="I219" i="125"/>
  <c r="J244" i="125"/>
  <c r="I244" i="125"/>
  <c r="H292" i="125"/>
  <c r="I1067" i="125"/>
  <c r="J1067" i="125"/>
  <c r="J1076" i="125"/>
  <c r="I1076" i="125"/>
  <c r="F1134" i="125"/>
  <c r="I1135" i="125"/>
  <c r="J1135" i="125"/>
  <c r="F1162" i="125"/>
  <c r="J1163" i="125"/>
  <c r="I1163" i="125"/>
  <c r="F1252" i="125"/>
  <c r="I1253" i="125"/>
  <c r="J1253" i="125"/>
  <c r="J1278" i="125"/>
  <c r="I1278" i="125"/>
  <c r="F1329" i="125"/>
  <c r="J1330" i="125"/>
  <c r="I1330" i="125"/>
  <c r="F1356" i="125"/>
  <c r="I1357" i="125"/>
  <c r="J1357" i="125"/>
  <c r="I1394" i="125"/>
  <c r="J1394" i="125"/>
  <c r="F1439" i="125"/>
  <c r="J1440" i="125"/>
  <c r="I1440" i="125"/>
  <c r="J1477" i="125"/>
  <c r="I1477" i="125"/>
  <c r="I1498" i="125"/>
  <c r="J1498" i="125"/>
  <c r="F1557" i="125"/>
  <c r="I1558" i="125"/>
  <c r="J1558" i="125"/>
  <c r="F1573" i="125"/>
  <c r="J1574" i="125"/>
  <c r="I1574" i="125"/>
  <c r="F1609" i="125"/>
  <c r="F1603" i="125" s="1"/>
  <c r="J1610" i="125"/>
  <c r="I1610" i="125"/>
  <c r="I1655" i="125"/>
  <c r="J1655" i="125"/>
  <c r="F1035" i="125"/>
  <c r="J1036" i="125"/>
  <c r="I1036" i="125"/>
  <c r="J1065" i="125"/>
  <c r="I1065" i="125"/>
  <c r="F1096" i="125"/>
  <c r="J1097" i="125"/>
  <c r="I1097" i="125"/>
  <c r="J1122" i="125"/>
  <c r="I1122" i="125"/>
  <c r="J1139" i="125"/>
  <c r="I1139" i="125"/>
  <c r="F1166" i="125"/>
  <c r="F1165" i="125" s="1"/>
  <c r="I1167" i="125"/>
  <c r="J1167" i="125"/>
  <c r="F1192" i="125"/>
  <c r="F1191" i="125" s="1"/>
  <c r="J1193" i="125"/>
  <c r="I1193" i="125"/>
  <c r="J1242" i="125"/>
  <c r="I1242" i="125"/>
  <c r="F1258" i="125"/>
  <c r="J1259" i="125"/>
  <c r="I1259" i="125"/>
  <c r="J1295" i="125"/>
  <c r="I1295" i="125"/>
  <c r="F1334" i="125"/>
  <c r="F1333" i="125" s="1"/>
  <c r="J1335" i="125"/>
  <c r="I1335" i="125"/>
  <c r="F1391" i="125"/>
  <c r="I1392" i="125"/>
  <c r="J1392" i="125"/>
  <c r="F1404" i="125"/>
  <c r="J1407" i="125"/>
  <c r="I1407" i="125"/>
  <c r="J1422" i="125"/>
  <c r="I1422" i="125"/>
  <c r="F1445" i="125"/>
  <c r="J1446" i="125"/>
  <c r="I1446" i="125"/>
  <c r="F1460" i="125"/>
  <c r="F1457" i="125" s="1"/>
  <c r="I1461" i="125"/>
  <c r="J1461" i="125"/>
  <c r="F1484" i="125"/>
  <c r="J1485" i="125"/>
  <c r="I1485" i="125"/>
  <c r="I1513" i="125"/>
  <c r="J1513" i="125"/>
  <c r="F1527" i="125"/>
  <c r="I1528" i="125"/>
  <c r="J1528" i="125"/>
  <c r="F1561" i="125"/>
  <c r="F1560" i="125" s="1"/>
  <c r="J1562" i="125"/>
  <c r="I1562" i="125"/>
  <c r="F1577" i="125"/>
  <c r="F1576" i="125" s="1"/>
  <c r="J1578" i="125"/>
  <c r="I1578" i="125"/>
  <c r="F1600" i="125"/>
  <c r="J1601" i="125"/>
  <c r="I1601" i="125"/>
  <c r="J1540" i="125"/>
  <c r="I1540" i="125"/>
  <c r="F1629" i="125"/>
  <c r="J1630" i="125"/>
  <c r="I1630" i="125"/>
  <c r="F1657" i="125"/>
  <c r="F1654" i="125" s="1"/>
  <c r="J1654" i="125" s="1"/>
  <c r="J1658" i="125"/>
  <c r="I1658" i="125"/>
  <c r="J1684" i="125"/>
  <c r="I1684" i="125"/>
  <c r="I1698" i="125"/>
  <c r="J1698" i="125"/>
  <c r="J1737" i="125"/>
  <c r="I1737" i="125"/>
  <c r="F1760" i="125"/>
  <c r="J1761" i="125"/>
  <c r="I1761" i="125"/>
  <c r="J195" i="125"/>
  <c r="J233" i="125"/>
  <c r="I233" i="125"/>
  <c r="H481" i="125"/>
  <c r="H120" i="125"/>
  <c r="H1614" i="125"/>
  <c r="F1368" i="125"/>
  <c r="I1369" i="125"/>
  <c r="J1369" i="125"/>
  <c r="F1185" i="125"/>
  <c r="J1186" i="125"/>
  <c r="I1186" i="125"/>
  <c r="F1188" i="125"/>
  <c r="I1189" i="125"/>
  <c r="J1189" i="125"/>
  <c r="H194" i="125"/>
  <c r="H577" i="125"/>
  <c r="H184" i="125"/>
  <c r="F1615" i="125"/>
  <c r="F1683" i="125"/>
  <c r="F1734" i="125"/>
  <c r="F1632" i="125"/>
  <c r="I1632" i="125" s="1"/>
  <c r="F1417" i="125"/>
  <c r="F1241" i="125"/>
  <c r="F1493" i="125"/>
  <c r="F1133" i="125"/>
  <c r="F1269" i="125"/>
  <c r="I1269" i="125" s="1"/>
  <c r="F1060" i="125"/>
  <c r="F1034" i="125" l="1"/>
  <c r="I1034" i="125" s="1"/>
  <c r="F1095" i="125"/>
  <c r="F1371" i="125"/>
  <c r="J1371" i="125" s="1"/>
  <c r="I1055" i="125"/>
  <c r="J1269" i="125"/>
  <c r="I1671" i="125"/>
  <c r="J1560" i="125"/>
  <c r="I1560" i="125"/>
  <c r="I1512" i="125"/>
  <c r="J1512" i="125"/>
  <c r="J1576" i="125"/>
  <c r="I1576" i="125"/>
  <c r="J1484" i="125"/>
  <c r="I1484" i="125"/>
  <c r="I1162" i="125"/>
  <c r="J1162" i="125"/>
  <c r="J1727" i="125"/>
  <c r="I1727" i="125"/>
  <c r="I1523" i="125"/>
  <c r="J1523" i="125"/>
  <c r="J1070" i="125"/>
  <c r="I1070" i="125"/>
  <c r="J1534" i="125"/>
  <c r="J1429" i="125"/>
  <c r="I1429" i="125"/>
  <c r="J1095" i="125"/>
  <c r="I1095" i="125"/>
  <c r="F1142" i="125"/>
  <c r="J1603" i="125"/>
  <c r="I1603" i="125"/>
  <c r="F1483" i="125"/>
  <c r="J1760" i="125"/>
  <c r="I1760" i="125"/>
  <c r="J1629" i="125"/>
  <c r="I1629" i="125"/>
  <c r="J1577" i="125"/>
  <c r="I1577" i="125"/>
  <c r="J1334" i="125"/>
  <c r="I1334" i="125"/>
  <c r="J1096" i="125"/>
  <c r="I1096" i="125"/>
  <c r="J1557" i="125"/>
  <c r="I1557" i="125"/>
  <c r="I1356" i="125"/>
  <c r="J1356" i="125"/>
  <c r="F1251" i="125"/>
  <c r="I1252" i="125"/>
  <c r="J1252" i="125"/>
  <c r="J1373" i="125"/>
  <c r="I1373" i="125"/>
  <c r="I1654" i="125"/>
  <c r="J1757" i="125"/>
  <c r="I1757" i="125"/>
  <c r="J1418" i="125"/>
  <c r="I1418" i="125"/>
  <c r="I1708" i="125"/>
  <c r="J1708" i="125"/>
  <c r="J1451" i="125"/>
  <c r="I1451" i="125"/>
  <c r="J1743" i="125"/>
  <c r="I1743" i="125"/>
  <c r="I1672" i="125"/>
  <c r="J1672" i="125"/>
  <c r="J1454" i="125"/>
  <c r="I1454" i="125"/>
  <c r="J1116" i="125"/>
  <c r="I1116" i="125"/>
  <c r="I1746" i="125"/>
  <c r="J1126" i="125"/>
  <c r="I1126" i="125"/>
  <c r="I1297" i="125"/>
  <c r="J1297" i="125"/>
  <c r="F1220" i="125"/>
  <c r="J1241" i="125"/>
  <c r="I1241" i="125"/>
  <c r="I1734" i="125"/>
  <c r="J1734" i="125"/>
  <c r="J1546" i="125"/>
  <c r="I1546" i="125"/>
  <c r="J1561" i="125"/>
  <c r="I1561" i="125"/>
  <c r="F1328" i="125"/>
  <c r="I1329" i="125"/>
  <c r="J1329" i="125"/>
  <c r="J1191" i="125"/>
  <c r="I1191" i="125"/>
  <c r="I1445" i="125"/>
  <c r="J1445" i="125"/>
  <c r="J1391" i="125"/>
  <c r="I1391" i="125"/>
  <c r="F1257" i="125"/>
  <c r="I1258" i="125"/>
  <c r="J1258" i="125"/>
  <c r="J1166" i="125"/>
  <c r="I1166" i="125"/>
  <c r="J1035" i="125"/>
  <c r="I1035" i="125"/>
  <c r="J1573" i="125"/>
  <c r="I1573" i="125"/>
  <c r="F1262" i="125"/>
  <c r="I1263" i="125"/>
  <c r="J1263" i="125"/>
  <c r="I1707" i="125"/>
  <c r="J1632" i="125"/>
  <c r="J1547" i="125"/>
  <c r="I1547" i="125"/>
  <c r="I1322" i="125"/>
  <c r="J1322" i="125"/>
  <c r="I1531" i="125"/>
  <c r="J1531" i="125"/>
  <c r="J1143" i="125"/>
  <c r="I1143" i="125"/>
  <c r="J1749" i="125"/>
  <c r="I1749" i="125"/>
  <c r="J1719" i="125"/>
  <c r="I1719" i="125"/>
  <c r="I1625" i="125"/>
  <c r="J1625" i="125"/>
  <c r="J1535" i="125"/>
  <c r="I1535" i="125"/>
  <c r="J1473" i="125"/>
  <c r="I1473" i="125"/>
  <c r="I1221" i="125"/>
  <c r="J1221" i="125"/>
  <c r="F1059" i="125"/>
  <c r="I1060" i="125"/>
  <c r="J1060" i="125"/>
  <c r="J1457" i="125"/>
  <c r="I1457" i="125"/>
  <c r="J1417" i="125"/>
  <c r="I1417" i="125"/>
  <c r="I1688" i="125"/>
  <c r="J1688" i="125"/>
  <c r="I1439" i="125"/>
  <c r="J1439" i="125"/>
  <c r="I1515" i="125"/>
  <c r="J1515" i="125"/>
  <c r="H2" i="125"/>
  <c r="I1125" i="125"/>
  <c r="J1125" i="125"/>
  <c r="J1428" i="125"/>
  <c r="I1428" i="125"/>
  <c r="J1615" i="125"/>
  <c r="I1615" i="125"/>
  <c r="J1657" i="125"/>
  <c r="I1657" i="125"/>
  <c r="I1600" i="125"/>
  <c r="J1600" i="125"/>
  <c r="F1069" i="125"/>
  <c r="J1165" i="125"/>
  <c r="I1165" i="125"/>
  <c r="J1333" i="125"/>
  <c r="I1333" i="125"/>
  <c r="I1133" i="125"/>
  <c r="J1133" i="125"/>
  <c r="I1493" i="125"/>
  <c r="J1493" i="125"/>
  <c r="I1472" i="125"/>
  <c r="J1472" i="125"/>
  <c r="F1594" i="125"/>
  <c r="J1683" i="125"/>
  <c r="I1683" i="125"/>
  <c r="F1726" i="125"/>
  <c r="F1614" i="125" s="1"/>
  <c r="J1614" i="125" s="1"/>
  <c r="I1527" i="125"/>
  <c r="J1527" i="125"/>
  <c r="J1460" i="125"/>
  <c r="I1460" i="125"/>
  <c r="J1404" i="125"/>
  <c r="I1404" i="125"/>
  <c r="J1192" i="125"/>
  <c r="I1192" i="125"/>
  <c r="J1609" i="125"/>
  <c r="I1609" i="125"/>
  <c r="I1134" i="125"/>
  <c r="J1134" i="125"/>
  <c r="J1739" i="125"/>
  <c r="I1739" i="125"/>
  <c r="J1693" i="125"/>
  <c r="I1693" i="125"/>
  <c r="J1570" i="125"/>
  <c r="I1570" i="125"/>
  <c r="J1494" i="125"/>
  <c r="I1494" i="125"/>
  <c r="I1633" i="125"/>
  <c r="J1633" i="125"/>
  <c r="J1185" i="125"/>
  <c r="I1185" i="125"/>
  <c r="J1034" i="125"/>
  <c r="I1188" i="125"/>
  <c r="J1188" i="125"/>
  <c r="I1368" i="125"/>
  <c r="J1368" i="125"/>
  <c r="H290" i="125"/>
  <c r="H291" i="125"/>
  <c r="I1371" i="125" l="1"/>
  <c r="H193" i="125"/>
  <c r="H281" i="125" s="1"/>
  <c r="F1033" i="125"/>
  <c r="I1614" i="125"/>
  <c r="I1328" i="125"/>
  <c r="J1328" i="125"/>
  <c r="J1726" i="125"/>
  <c r="I1726" i="125"/>
  <c r="J1220" i="125"/>
  <c r="I1220" i="125"/>
  <c r="J1251" i="125"/>
  <c r="I1251" i="125"/>
  <c r="I1142" i="125"/>
  <c r="J1142" i="125"/>
  <c r="J1594" i="125"/>
  <c r="I1594" i="125"/>
  <c r="I1262" i="125"/>
  <c r="J1262" i="125"/>
  <c r="J1069" i="125"/>
  <c r="I1069" i="125"/>
  <c r="J1059" i="125"/>
  <c r="I1059" i="125"/>
  <c r="I1257" i="125"/>
  <c r="J1257" i="125"/>
  <c r="I1483" i="125"/>
  <c r="J1483" i="125"/>
  <c r="F1031" i="125"/>
  <c r="F1025" i="125"/>
  <c r="F1021" i="125"/>
  <c r="F1011" i="125"/>
  <c r="F1008" i="125"/>
  <c r="F990" i="125"/>
  <c r="F1001" i="125"/>
  <c r="F987" i="125"/>
  <c r="F976" i="125"/>
  <c r="F972" i="125"/>
  <c r="F971" i="125" s="1"/>
  <c r="F968" i="125"/>
  <c r="F957" i="125"/>
  <c r="F951" i="125"/>
  <c r="F948" i="125"/>
  <c r="F939" i="125"/>
  <c r="F936" i="125"/>
  <c r="F932" i="125"/>
  <c r="F930" i="125"/>
  <c r="F916" i="125"/>
  <c r="F912" i="125"/>
  <c r="F898" i="125"/>
  <c r="F894" i="125"/>
  <c r="F890" i="125"/>
  <c r="F878" i="125"/>
  <c r="F875" i="125"/>
  <c r="F871" i="125"/>
  <c r="F869" i="125"/>
  <c r="J1033" i="125" l="1"/>
  <c r="I1033" i="125"/>
  <c r="I898" i="125"/>
  <c r="J898" i="125"/>
  <c r="F975" i="125"/>
  <c r="F970" i="125" s="1"/>
  <c r="I976" i="125"/>
  <c r="J976" i="125"/>
  <c r="J878" i="125"/>
  <c r="I878" i="125"/>
  <c r="F911" i="125"/>
  <c r="I912" i="125"/>
  <c r="J912" i="125"/>
  <c r="F935" i="125"/>
  <c r="J936" i="125"/>
  <c r="I936" i="125"/>
  <c r="F956" i="125"/>
  <c r="J957" i="125"/>
  <c r="I957" i="125"/>
  <c r="F986" i="125"/>
  <c r="J987" i="125"/>
  <c r="I987" i="125"/>
  <c r="J1011" i="125"/>
  <c r="I1011" i="125"/>
  <c r="F868" i="125"/>
  <c r="J869" i="125"/>
  <c r="I869" i="125"/>
  <c r="J890" i="125"/>
  <c r="I890" i="125"/>
  <c r="J916" i="125"/>
  <c r="I916" i="125"/>
  <c r="J939" i="125"/>
  <c r="I939" i="125"/>
  <c r="J968" i="125"/>
  <c r="I968" i="125"/>
  <c r="F1000" i="125"/>
  <c r="J1001" i="125"/>
  <c r="I1001" i="125"/>
  <c r="F1020" i="125"/>
  <c r="J1021" i="125"/>
  <c r="I1021" i="125"/>
  <c r="F874" i="125"/>
  <c r="J875" i="125"/>
  <c r="I875" i="125"/>
  <c r="J932" i="125"/>
  <c r="I932" i="125"/>
  <c r="I951" i="125"/>
  <c r="J951" i="125"/>
  <c r="F1007" i="125"/>
  <c r="F1006" i="125" s="1"/>
  <c r="I1008" i="125"/>
  <c r="J1008" i="125"/>
  <c r="J871" i="125"/>
  <c r="I871" i="125"/>
  <c r="F893" i="125"/>
  <c r="J894" i="125"/>
  <c r="I894" i="125"/>
  <c r="F947" i="125"/>
  <c r="F946" i="125" s="1"/>
  <c r="I948" i="125"/>
  <c r="J948" i="125"/>
  <c r="I990" i="125"/>
  <c r="J990" i="125"/>
  <c r="J1025" i="125"/>
  <c r="I1025" i="125"/>
  <c r="F1030" i="125"/>
  <c r="I1031" i="125"/>
  <c r="J1031" i="125"/>
  <c r="F929" i="125"/>
  <c r="J930" i="125"/>
  <c r="I930" i="125"/>
  <c r="H288" i="125"/>
  <c r="F985" i="125"/>
  <c r="J946" i="125" l="1"/>
  <c r="I946" i="125"/>
  <c r="I911" i="125"/>
  <c r="J911" i="125"/>
  <c r="I985" i="125"/>
  <c r="J985" i="125"/>
  <c r="J874" i="125"/>
  <c r="I874" i="125"/>
  <c r="F934" i="125"/>
  <c r="J935" i="125"/>
  <c r="I935" i="125"/>
  <c r="J975" i="125"/>
  <c r="I975" i="125"/>
  <c r="F873" i="125"/>
  <c r="J1006" i="125"/>
  <c r="I1006" i="125"/>
  <c r="I947" i="125"/>
  <c r="J947" i="125"/>
  <c r="J1007" i="125"/>
  <c r="I1007" i="125"/>
  <c r="I868" i="125"/>
  <c r="J868" i="125"/>
  <c r="F954" i="125"/>
  <c r="I956" i="125"/>
  <c r="J956" i="125"/>
  <c r="I970" i="125"/>
  <c r="J970" i="125"/>
  <c r="J1020" i="125"/>
  <c r="I1020" i="125"/>
  <c r="J893" i="125"/>
  <c r="I893" i="125"/>
  <c r="F892" i="125"/>
  <c r="F1019" i="125"/>
  <c r="J1000" i="125"/>
  <c r="I1000" i="125"/>
  <c r="I986" i="125"/>
  <c r="J986" i="125"/>
  <c r="I929" i="125"/>
  <c r="J929" i="125"/>
  <c r="F910" i="125"/>
  <c r="I1030" i="125"/>
  <c r="J1030" i="125"/>
  <c r="F861" i="125"/>
  <c r="F858" i="125"/>
  <c r="F848" i="125"/>
  <c r="F844" i="125"/>
  <c r="F840" i="125"/>
  <c r="F835" i="125"/>
  <c r="F819" i="125"/>
  <c r="E819" i="125"/>
  <c r="D819" i="125"/>
  <c r="G819" i="125"/>
  <c r="G814" i="125"/>
  <c r="G813" i="125" s="1"/>
  <c r="F814" i="125"/>
  <c r="E814" i="125"/>
  <c r="E813" i="125" s="1"/>
  <c r="D814" i="125"/>
  <c r="D813" i="125" s="1"/>
  <c r="F803" i="125"/>
  <c r="F800" i="125"/>
  <c r="F789" i="125"/>
  <c r="F785" i="125"/>
  <c r="F857" i="125" l="1"/>
  <c r="J858" i="125"/>
  <c r="I858" i="125"/>
  <c r="F784" i="125"/>
  <c r="I785" i="125"/>
  <c r="J785" i="125"/>
  <c r="J835" i="125"/>
  <c r="I835" i="125"/>
  <c r="I892" i="125"/>
  <c r="J892" i="125"/>
  <c r="J789" i="125"/>
  <c r="I789" i="125"/>
  <c r="J954" i="125"/>
  <c r="I954" i="125"/>
  <c r="F799" i="125"/>
  <c r="F798" i="125" s="1"/>
  <c r="I800" i="125"/>
  <c r="J800" i="125"/>
  <c r="F813" i="125"/>
  <c r="I814" i="125"/>
  <c r="J814" i="125"/>
  <c r="F843" i="125"/>
  <c r="I844" i="125"/>
  <c r="J844" i="125"/>
  <c r="J873" i="125"/>
  <c r="I873" i="125"/>
  <c r="J861" i="125"/>
  <c r="I861" i="125"/>
  <c r="J803" i="125"/>
  <c r="I803" i="125"/>
  <c r="I819" i="125"/>
  <c r="J819" i="125"/>
  <c r="J848" i="125"/>
  <c r="I848" i="125"/>
  <c r="I1019" i="125"/>
  <c r="J1019" i="125"/>
  <c r="I934" i="125"/>
  <c r="J934" i="125"/>
  <c r="I910" i="125"/>
  <c r="J910" i="125"/>
  <c r="F839" i="125"/>
  <c r="J840" i="125"/>
  <c r="I840" i="125"/>
  <c r="E812" i="125"/>
  <c r="F812" i="125"/>
  <c r="F842" i="125"/>
  <c r="F770" i="125"/>
  <c r="F766" i="125"/>
  <c r="F759" i="125"/>
  <c r="F705" i="125"/>
  <c r="E705" i="125"/>
  <c r="F696" i="125"/>
  <c r="F700" i="125"/>
  <c r="F682" i="125"/>
  <c r="D677" i="125"/>
  <c r="D676" i="125" s="1"/>
  <c r="E677" i="125"/>
  <c r="E676" i="125" s="1"/>
  <c r="F677" i="125"/>
  <c r="F672" i="125"/>
  <c r="I672" i="125" s="1"/>
  <c r="F663" i="125"/>
  <c r="F660" i="125"/>
  <c r="F632" i="125"/>
  <c r="F630" i="125"/>
  <c r="F656" i="125"/>
  <c r="F652" i="125"/>
  <c r="F642" i="125"/>
  <c r="F646" i="125"/>
  <c r="F640" i="125"/>
  <c r="F607" i="125"/>
  <c r="F655" i="125" l="1"/>
  <c r="J656" i="125"/>
  <c r="I656" i="125"/>
  <c r="I784" i="125"/>
  <c r="J784" i="125"/>
  <c r="J682" i="125"/>
  <c r="I682" i="125"/>
  <c r="F704" i="125"/>
  <c r="I705" i="125"/>
  <c r="J705" i="125"/>
  <c r="F783" i="125"/>
  <c r="I799" i="125"/>
  <c r="J799" i="125"/>
  <c r="I812" i="125"/>
  <c r="J812" i="125"/>
  <c r="J642" i="125"/>
  <c r="I642" i="125"/>
  <c r="F676" i="125"/>
  <c r="J677" i="125"/>
  <c r="I677" i="125"/>
  <c r="J700" i="125"/>
  <c r="I700" i="125"/>
  <c r="F758" i="125"/>
  <c r="J759" i="125"/>
  <c r="I759" i="125"/>
  <c r="J798" i="125"/>
  <c r="I798" i="125"/>
  <c r="J813" i="125"/>
  <c r="I813" i="125"/>
  <c r="J640" i="125"/>
  <c r="I640" i="125"/>
  <c r="I663" i="125"/>
  <c r="J663" i="125"/>
  <c r="J770" i="125"/>
  <c r="I770" i="125"/>
  <c r="J646" i="125"/>
  <c r="I646" i="125"/>
  <c r="F273" i="125"/>
  <c r="I630" i="125"/>
  <c r="J630" i="125"/>
  <c r="F274" i="125"/>
  <c r="J632" i="125"/>
  <c r="I632" i="125"/>
  <c r="J607" i="125"/>
  <c r="I607" i="125"/>
  <c r="F651" i="125"/>
  <c r="I651" i="125" s="1"/>
  <c r="J652" i="125"/>
  <c r="I652" i="125"/>
  <c r="F659" i="125"/>
  <c r="J660" i="125"/>
  <c r="I660" i="125"/>
  <c r="F695" i="125"/>
  <c r="J696" i="125"/>
  <c r="I696" i="125"/>
  <c r="F765" i="125"/>
  <c r="F764" i="125" s="1"/>
  <c r="J766" i="125"/>
  <c r="I766" i="125"/>
  <c r="J842" i="125"/>
  <c r="I842" i="125"/>
  <c r="J843" i="125"/>
  <c r="I843" i="125"/>
  <c r="F856" i="125"/>
  <c r="I857" i="125"/>
  <c r="J857" i="125"/>
  <c r="J839" i="125"/>
  <c r="I839" i="125"/>
  <c r="F834" i="125"/>
  <c r="J651" i="125"/>
  <c r="F628" i="125"/>
  <c r="F674" i="125"/>
  <c r="F658" i="125"/>
  <c r="F639" i="125"/>
  <c r="J695" i="125" l="1"/>
  <c r="I695" i="125"/>
  <c r="I704" i="125"/>
  <c r="J704" i="125"/>
  <c r="J674" i="125"/>
  <c r="I674" i="125"/>
  <c r="F694" i="125"/>
  <c r="J765" i="125"/>
  <c r="I765" i="125"/>
  <c r="I758" i="125"/>
  <c r="J758" i="125"/>
  <c r="I783" i="125"/>
  <c r="J783" i="125"/>
  <c r="J764" i="125"/>
  <c r="I764" i="125"/>
  <c r="I856" i="125"/>
  <c r="J856" i="125"/>
  <c r="I273" i="125"/>
  <c r="J273" i="125"/>
  <c r="J676" i="125"/>
  <c r="I676" i="125"/>
  <c r="I658" i="125"/>
  <c r="J658" i="125"/>
  <c r="F702" i="125"/>
  <c r="J628" i="125"/>
  <c r="I628" i="125"/>
  <c r="I639" i="125"/>
  <c r="J639" i="125"/>
  <c r="F650" i="125"/>
  <c r="J650" i="125" s="1"/>
  <c r="J659" i="125"/>
  <c r="I659" i="125"/>
  <c r="I274" i="125"/>
  <c r="J274" i="125"/>
  <c r="J655" i="125"/>
  <c r="I655" i="125"/>
  <c r="I834" i="125"/>
  <c r="J834" i="125"/>
  <c r="F602" i="125"/>
  <c r="F601" i="125" s="1"/>
  <c r="F592" i="125"/>
  <c r="F606" i="125"/>
  <c r="F589" i="125"/>
  <c r="F275" i="125"/>
  <c r="I275" i="125" s="1"/>
  <c r="F270" i="125"/>
  <c r="F269" i="125"/>
  <c r="F268" i="125"/>
  <c r="F267" i="125"/>
  <c r="F266" i="125"/>
  <c r="F249" i="125"/>
  <c r="F248" i="125"/>
  <c r="I248" i="125" s="1"/>
  <c r="F247" i="125"/>
  <c r="F246" i="125"/>
  <c r="F243" i="125"/>
  <c r="I243" i="125" s="1"/>
  <c r="F242" i="125"/>
  <c r="I242" i="125" s="1"/>
  <c r="F241" i="125"/>
  <c r="I241" i="125" s="1"/>
  <c r="F240" i="125"/>
  <c r="F232" i="125"/>
  <c r="F231" i="125"/>
  <c r="I231" i="125" s="1"/>
  <c r="F230" i="125"/>
  <c r="I230" i="125" s="1"/>
  <c r="F229" i="125"/>
  <c r="F228" i="125"/>
  <c r="F227" i="125"/>
  <c r="I227" i="125" s="1"/>
  <c r="F225" i="125"/>
  <c r="F224" i="125"/>
  <c r="F223" i="125"/>
  <c r="I223" i="125" s="1"/>
  <c r="F222" i="125"/>
  <c r="F221" i="125"/>
  <c r="I221" i="125" s="1"/>
  <c r="F220" i="125"/>
  <c r="I220" i="125" s="1"/>
  <c r="F218" i="125"/>
  <c r="I218" i="125" s="1"/>
  <c r="F217" i="125"/>
  <c r="I217" i="125" s="1"/>
  <c r="F216" i="125"/>
  <c r="F215" i="125"/>
  <c r="F214" i="125"/>
  <c r="F209" i="125"/>
  <c r="F208" i="125"/>
  <c r="F207" i="125"/>
  <c r="F206" i="125"/>
  <c r="F205" i="125"/>
  <c r="I205" i="125" s="1"/>
  <c r="F204" i="125"/>
  <c r="F203" i="125"/>
  <c r="I203" i="125" s="1"/>
  <c r="F202" i="125"/>
  <c r="I202" i="125" s="1"/>
  <c r="I650" i="125" l="1"/>
  <c r="J209" i="125"/>
  <c r="I209" i="125"/>
  <c r="F588" i="125"/>
  <c r="F587" i="125" s="1"/>
  <c r="I589" i="125"/>
  <c r="J589" i="125"/>
  <c r="J694" i="125"/>
  <c r="I694" i="125"/>
  <c r="J275" i="125"/>
  <c r="I206" i="125"/>
  <c r="J206" i="125"/>
  <c r="J228" i="125"/>
  <c r="I228" i="125"/>
  <c r="J249" i="125"/>
  <c r="I249" i="125"/>
  <c r="J606" i="125"/>
  <c r="I606" i="125"/>
  <c r="I225" i="125"/>
  <c r="J225" i="125"/>
  <c r="J247" i="125"/>
  <c r="I247" i="125"/>
  <c r="J702" i="125"/>
  <c r="I702" i="125"/>
  <c r="J214" i="125"/>
  <c r="I214" i="125"/>
  <c r="J224" i="125"/>
  <c r="I224" i="125"/>
  <c r="J229" i="125"/>
  <c r="I229" i="125"/>
  <c r="J240" i="125"/>
  <c r="I240" i="125"/>
  <c r="I246" i="125"/>
  <c r="J246" i="125"/>
  <c r="J592" i="125"/>
  <c r="I592" i="125"/>
  <c r="J222" i="125"/>
  <c r="I222" i="125"/>
  <c r="J232" i="125"/>
  <c r="I232" i="125"/>
  <c r="J215" i="125"/>
  <c r="I215" i="125"/>
  <c r="J216" i="125"/>
  <c r="I216" i="125"/>
  <c r="J267" i="125"/>
  <c r="I267" i="125"/>
  <c r="I208" i="125"/>
  <c r="J208" i="125"/>
  <c r="I266" i="125"/>
  <c r="J266" i="125"/>
  <c r="F213" i="125"/>
  <c r="I213" i="125" s="1"/>
  <c r="J268" i="125"/>
  <c r="I268" i="125"/>
  <c r="J204" i="125"/>
  <c r="I204" i="125"/>
  <c r="I270" i="125"/>
  <c r="J270" i="125"/>
  <c r="I207" i="125"/>
  <c r="J207" i="125"/>
  <c r="I269" i="125"/>
  <c r="J269" i="125"/>
  <c r="F239" i="125"/>
  <c r="F265" i="125"/>
  <c r="I265" i="125" s="1"/>
  <c r="F245" i="125"/>
  <c r="F582" i="125"/>
  <c r="F578" i="125"/>
  <c r="F573" i="125"/>
  <c r="E562" i="125"/>
  <c r="F562" i="125"/>
  <c r="F561" i="125" s="1"/>
  <c r="F552" i="125"/>
  <c r="F544" i="125"/>
  <c r="F531" i="125"/>
  <c r="F538" i="125"/>
  <c r="F566" i="125"/>
  <c r="F555" i="125"/>
  <c r="F547" i="125"/>
  <c r="F541" i="125"/>
  <c r="F526" i="125"/>
  <c r="F522" i="125"/>
  <c r="E512" i="125"/>
  <c r="F512" i="125"/>
  <c r="F493" i="125"/>
  <c r="F485" i="125"/>
  <c r="F466" i="125"/>
  <c r="F463" i="125"/>
  <c r="E453" i="125"/>
  <c r="F453" i="125"/>
  <c r="F458" i="125"/>
  <c r="F447" i="125"/>
  <c r="F433" i="125"/>
  <c r="G428" i="125"/>
  <c r="F428" i="125"/>
  <c r="D428" i="125"/>
  <c r="E428" i="125"/>
  <c r="F516" i="125"/>
  <c r="F490" i="125"/>
  <c r="F477" i="125"/>
  <c r="F471" i="125"/>
  <c r="F437" i="125"/>
  <c r="F431" i="125"/>
  <c r="F417" i="125"/>
  <c r="F413" i="125"/>
  <c r="F409" i="125"/>
  <c r="F406" i="125"/>
  <c r="F388" i="125"/>
  <c r="F358" i="125"/>
  <c r="E358" i="125"/>
  <c r="E350" i="125"/>
  <c r="F350" i="125"/>
  <c r="F346" i="125"/>
  <c r="E346" i="125"/>
  <c r="F344" i="125"/>
  <c r="F436" i="125" l="1"/>
  <c r="I437" i="125"/>
  <c r="J437" i="125"/>
  <c r="I453" i="125"/>
  <c r="J453" i="125"/>
  <c r="J555" i="125"/>
  <c r="I555" i="125"/>
  <c r="J346" i="125"/>
  <c r="I346" i="125"/>
  <c r="J358" i="125"/>
  <c r="I358" i="125"/>
  <c r="F412" i="125"/>
  <c r="I413" i="125"/>
  <c r="J413" i="125"/>
  <c r="F470" i="125"/>
  <c r="I471" i="125"/>
  <c r="J471" i="125"/>
  <c r="J433" i="125"/>
  <c r="I433" i="125"/>
  <c r="J493" i="125"/>
  <c r="I493" i="125"/>
  <c r="F525" i="125"/>
  <c r="J526" i="125"/>
  <c r="I526" i="125"/>
  <c r="I561" i="125"/>
  <c r="J561" i="125"/>
  <c r="F211" i="125"/>
  <c r="J544" i="125"/>
  <c r="I544" i="125"/>
  <c r="F571" i="125"/>
  <c r="J573" i="125"/>
  <c r="I573" i="125"/>
  <c r="I245" i="125"/>
  <c r="J245" i="125"/>
  <c r="J588" i="125"/>
  <c r="I588" i="125"/>
  <c r="I409" i="125"/>
  <c r="J409" i="125"/>
  <c r="J522" i="125"/>
  <c r="I522" i="125"/>
  <c r="J350" i="125"/>
  <c r="I350" i="125"/>
  <c r="F476" i="125"/>
  <c r="J477" i="125"/>
  <c r="I477" i="125"/>
  <c r="F446" i="125"/>
  <c r="I447" i="125"/>
  <c r="J447" i="125"/>
  <c r="F462" i="125"/>
  <c r="J463" i="125"/>
  <c r="I463" i="125"/>
  <c r="F511" i="125"/>
  <c r="F509" i="125" s="1"/>
  <c r="J512" i="125"/>
  <c r="I512" i="125"/>
  <c r="I541" i="125"/>
  <c r="J541" i="125"/>
  <c r="F565" i="125"/>
  <c r="J566" i="125"/>
  <c r="I566" i="125"/>
  <c r="F551" i="125"/>
  <c r="F550" i="125" s="1"/>
  <c r="J552" i="125"/>
  <c r="I552" i="125"/>
  <c r="I578" i="125"/>
  <c r="J578" i="125"/>
  <c r="J516" i="125"/>
  <c r="I516" i="125"/>
  <c r="F482" i="125"/>
  <c r="J485" i="125"/>
  <c r="I485" i="125"/>
  <c r="F530" i="125"/>
  <c r="I530" i="125" s="1"/>
  <c r="J531" i="125"/>
  <c r="I531" i="125"/>
  <c r="F387" i="125"/>
  <c r="J388" i="125"/>
  <c r="I388" i="125"/>
  <c r="J417" i="125"/>
  <c r="I417" i="125"/>
  <c r="J344" i="125"/>
  <c r="I344" i="125"/>
  <c r="I431" i="125"/>
  <c r="J431" i="125"/>
  <c r="F489" i="125"/>
  <c r="F488" i="125" s="1"/>
  <c r="J490" i="125"/>
  <c r="I490" i="125"/>
  <c r="I428" i="125"/>
  <c r="J428" i="125"/>
  <c r="F457" i="125"/>
  <c r="F451" i="125" s="1"/>
  <c r="J458" i="125"/>
  <c r="I458" i="125"/>
  <c r="I466" i="125"/>
  <c r="J466" i="125"/>
  <c r="J538" i="125"/>
  <c r="I538" i="125"/>
  <c r="J562" i="125"/>
  <c r="I562" i="125"/>
  <c r="J239" i="125"/>
  <c r="I239" i="125"/>
  <c r="J265" i="125"/>
  <c r="F405" i="125"/>
  <c r="I405" i="125" s="1"/>
  <c r="I406" i="125"/>
  <c r="F546" i="125"/>
  <c r="I547" i="125"/>
  <c r="J547" i="125"/>
  <c r="I582" i="125"/>
  <c r="J582" i="125"/>
  <c r="F586" i="125"/>
  <c r="J587" i="125"/>
  <c r="I587" i="125"/>
  <c r="E343" i="125"/>
  <c r="F461" i="125"/>
  <c r="F435" i="125"/>
  <c r="F427" i="125"/>
  <c r="F343" i="125"/>
  <c r="F543" i="125"/>
  <c r="F581" i="125"/>
  <c r="F212" i="125"/>
  <c r="J586" i="125" l="1"/>
  <c r="I586" i="125"/>
  <c r="I509" i="125"/>
  <c r="J509" i="125"/>
  <c r="I551" i="125"/>
  <c r="J551" i="125"/>
  <c r="I488" i="125"/>
  <c r="J488" i="125"/>
  <c r="I461" i="125"/>
  <c r="J461" i="125"/>
  <c r="I457" i="125"/>
  <c r="J457" i="125"/>
  <c r="I482" i="125"/>
  <c r="J482" i="125"/>
  <c r="J476" i="125"/>
  <c r="I476" i="125"/>
  <c r="I211" i="125"/>
  <c r="J211" i="125"/>
  <c r="J470" i="125"/>
  <c r="I470" i="125"/>
  <c r="J550" i="125"/>
  <c r="I550" i="125"/>
  <c r="J511" i="125"/>
  <c r="I511" i="125"/>
  <c r="J412" i="125"/>
  <c r="I412" i="125"/>
  <c r="I343" i="125"/>
  <c r="J343" i="125"/>
  <c r="J489" i="125"/>
  <c r="I489" i="125"/>
  <c r="J530" i="125"/>
  <c r="J446" i="125"/>
  <c r="I446" i="125"/>
  <c r="J571" i="125"/>
  <c r="I571" i="125"/>
  <c r="F524" i="125"/>
  <c r="F481" i="125" s="1"/>
  <c r="I525" i="125"/>
  <c r="J525" i="125"/>
  <c r="I435" i="125"/>
  <c r="J435" i="125"/>
  <c r="F408" i="125"/>
  <c r="I451" i="125"/>
  <c r="J451" i="125"/>
  <c r="F540" i="125"/>
  <c r="I540" i="125" s="1"/>
  <c r="J543" i="125"/>
  <c r="I543" i="125"/>
  <c r="I427" i="125"/>
  <c r="J427" i="125"/>
  <c r="I387" i="125"/>
  <c r="J387" i="125"/>
  <c r="I565" i="125"/>
  <c r="J565" i="125"/>
  <c r="J462" i="125"/>
  <c r="I462" i="125"/>
  <c r="J436" i="125"/>
  <c r="I436" i="125"/>
  <c r="F201" i="125"/>
  <c r="F199" i="125" s="1"/>
  <c r="J212" i="125"/>
  <c r="I212" i="125"/>
  <c r="F580" i="125"/>
  <c r="J581" i="125"/>
  <c r="I581" i="125"/>
  <c r="J546" i="125"/>
  <c r="I546" i="125"/>
  <c r="F426" i="125"/>
  <c r="I481" i="125" l="1"/>
  <c r="J481" i="125"/>
  <c r="F529" i="125"/>
  <c r="J426" i="125"/>
  <c r="I426" i="125"/>
  <c r="J199" i="125"/>
  <c r="I199" i="125"/>
  <c r="J540" i="125"/>
  <c r="J524" i="125"/>
  <c r="I524" i="125"/>
  <c r="J408" i="125"/>
  <c r="I408" i="125"/>
  <c r="F404" i="125"/>
  <c r="I404" i="125" s="1"/>
  <c r="I201" i="125"/>
  <c r="J201" i="125"/>
  <c r="F194" i="125"/>
  <c r="J404" i="125"/>
  <c r="F577" i="125"/>
  <c r="J580" i="125"/>
  <c r="I580" i="125"/>
  <c r="F400" i="125"/>
  <c r="F395" i="125"/>
  <c r="F376" i="125"/>
  <c r="F372" i="125"/>
  <c r="F369" i="125"/>
  <c r="I369" i="125" s="1"/>
  <c r="F354" i="125"/>
  <c r="F340" i="125"/>
  <c r="F328" i="125"/>
  <c r="F322" i="125"/>
  <c r="F317" i="125"/>
  <c r="F313" i="125"/>
  <c r="F302" i="125"/>
  <c r="F297" i="125"/>
  <c r="F294" i="125"/>
  <c r="F285" i="125"/>
  <c r="F283" i="125"/>
  <c r="I283" i="125" s="1"/>
  <c r="F144" i="125"/>
  <c r="E144" i="125"/>
  <c r="D144" i="125"/>
  <c r="F124" i="125"/>
  <c r="D114" i="125"/>
  <c r="E114" i="125"/>
  <c r="F114" i="125"/>
  <c r="F55" i="125"/>
  <c r="E52" i="125"/>
  <c r="F52" i="125"/>
  <c r="D43" i="125"/>
  <c r="E43" i="125"/>
  <c r="F43" i="125"/>
  <c r="G32" i="125"/>
  <c r="F32" i="125"/>
  <c r="E32" i="125"/>
  <c r="D32" i="125"/>
  <c r="F25" i="125"/>
  <c r="F179" i="125"/>
  <c r="F111" i="125"/>
  <c r="F104" i="125"/>
  <c r="F101" i="125"/>
  <c r="F99" i="125"/>
  <c r="F96" i="125"/>
  <c r="F91" i="125"/>
  <c r="F88" i="125"/>
  <c r="F68" i="125"/>
  <c r="F64" i="125"/>
  <c r="F62" i="125"/>
  <c r="F60" i="125"/>
  <c r="F49" i="125"/>
  <c r="F29" i="125"/>
  <c r="F20" i="125"/>
  <c r="F16" i="125"/>
  <c r="F11" i="125"/>
  <c r="F7" i="125"/>
  <c r="F3" i="125"/>
  <c r="I529" i="125" l="1"/>
  <c r="J529" i="125"/>
  <c r="J20" i="125"/>
  <c r="I20" i="125"/>
  <c r="J91" i="125"/>
  <c r="I91" i="125"/>
  <c r="J43" i="125"/>
  <c r="I43" i="125"/>
  <c r="F296" i="125"/>
  <c r="J297" i="125"/>
  <c r="I297" i="125"/>
  <c r="F321" i="125"/>
  <c r="I322" i="125"/>
  <c r="J322" i="125"/>
  <c r="J7" i="125"/>
  <c r="I7" i="125"/>
  <c r="I29" i="125"/>
  <c r="J29" i="125"/>
  <c r="J64" i="125"/>
  <c r="I64" i="125"/>
  <c r="I96" i="125"/>
  <c r="J96" i="125"/>
  <c r="I111" i="125"/>
  <c r="J111" i="125"/>
  <c r="J55" i="125"/>
  <c r="I55" i="125"/>
  <c r="F123" i="125"/>
  <c r="I124" i="125"/>
  <c r="J124" i="125"/>
  <c r="F191" i="125"/>
  <c r="J191" i="125" s="1"/>
  <c r="I302" i="125"/>
  <c r="J302" i="125"/>
  <c r="J328" i="125"/>
  <c r="I328" i="125"/>
  <c r="F187" i="125"/>
  <c r="I372" i="125"/>
  <c r="J372" i="125"/>
  <c r="I104" i="125"/>
  <c r="J104" i="125"/>
  <c r="J144" i="125"/>
  <c r="I144" i="125"/>
  <c r="F399" i="125"/>
  <c r="J400" i="125"/>
  <c r="I400" i="125"/>
  <c r="J11" i="125"/>
  <c r="I11" i="125"/>
  <c r="J49" i="125"/>
  <c r="I49" i="125"/>
  <c r="J179" i="125"/>
  <c r="I179" i="125"/>
  <c r="I32" i="125"/>
  <c r="J32" i="125"/>
  <c r="I114" i="125"/>
  <c r="J114" i="125"/>
  <c r="J285" i="125"/>
  <c r="I285" i="125"/>
  <c r="F312" i="125"/>
  <c r="F311" i="125" s="1"/>
  <c r="I313" i="125"/>
  <c r="J313" i="125"/>
  <c r="F192" i="125"/>
  <c r="J340" i="125"/>
  <c r="I340" i="125"/>
  <c r="F188" i="125"/>
  <c r="J376" i="125"/>
  <c r="I376" i="125"/>
  <c r="I3" i="125"/>
  <c r="J3" i="125"/>
  <c r="J62" i="125"/>
  <c r="I62" i="125"/>
  <c r="I68" i="125"/>
  <c r="J68" i="125"/>
  <c r="I99" i="125"/>
  <c r="J99" i="125"/>
  <c r="J16" i="125"/>
  <c r="I16" i="125"/>
  <c r="J60" i="125"/>
  <c r="I60" i="125"/>
  <c r="J88" i="125"/>
  <c r="I88" i="125"/>
  <c r="J101" i="125"/>
  <c r="I101" i="125"/>
  <c r="I25" i="125"/>
  <c r="J25" i="125"/>
  <c r="I52" i="125"/>
  <c r="J52" i="125"/>
  <c r="F186" i="125"/>
  <c r="J186" i="125" s="1"/>
  <c r="J294" i="125"/>
  <c r="I294" i="125"/>
  <c r="J317" i="125"/>
  <c r="I317" i="125"/>
  <c r="F353" i="125"/>
  <c r="F352" i="125" s="1"/>
  <c r="J354" i="125"/>
  <c r="I354" i="125"/>
  <c r="F386" i="125"/>
  <c r="I395" i="125"/>
  <c r="J395" i="125"/>
  <c r="J187" i="125"/>
  <c r="I187" i="125"/>
  <c r="I194" i="125"/>
  <c r="J194" i="125"/>
  <c r="J577" i="125"/>
  <c r="I577" i="125"/>
  <c r="F371" i="125"/>
  <c r="F320" i="125"/>
  <c r="I320" i="125" s="1"/>
  <c r="F282" i="125"/>
  <c r="I282" i="125" s="1"/>
  <c r="F103" i="125"/>
  <c r="F10" i="125"/>
  <c r="F190" i="125" l="1"/>
  <c r="F189" i="125" s="1"/>
  <c r="F293" i="125"/>
  <c r="I293" i="125" s="1"/>
  <c r="I186" i="125"/>
  <c r="F185" i="125"/>
  <c r="I185" i="125" s="1"/>
  <c r="F9" i="125"/>
  <c r="J10" i="125"/>
  <c r="I10" i="125"/>
  <c r="J282" i="125"/>
  <c r="J371" i="125"/>
  <c r="I371" i="125"/>
  <c r="I191" i="125"/>
  <c r="J312" i="125"/>
  <c r="I312" i="125"/>
  <c r="J296" i="125"/>
  <c r="I296" i="125"/>
  <c r="J386" i="125"/>
  <c r="I386" i="125"/>
  <c r="I399" i="125"/>
  <c r="J399" i="125"/>
  <c r="J103" i="125"/>
  <c r="I103" i="125"/>
  <c r="F290" i="125"/>
  <c r="J290" i="125" s="1"/>
  <c r="J293" i="125"/>
  <c r="J311" i="125"/>
  <c r="I311" i="125"/>
  <c r="I192" i="125"/>
  <c r="J192" i="125"/>
  <c r="J321" i="125"/>
  <c r="I321" i="125"/>
  <c r="J352" i="125"/>
  <c r="I352" i="125"/>
  <c r="J320" i="125"/>
  <c r="I190" i="125"/>
  <c r="J353" i="125"/>
  <c r="I353" i="125"/>
  <c r="J188" i="125"/>
  <c r="I188" i="125"/>
  <c r="F121" i="125"/>
  <c r="J123" i="125"/>
  <c r="I123" i="125"/>
  <c r="F292" i="125"/>
  <c r="F6" i="125"/>
  <c r="I292" i="125" l="1"/>
  <c r="J292" i="125"/>
  <c r="J190" i="125"/>
  <c r="J185" i="125"/>
  <c r="I290" i="125"/>
  <c r="J121" i="125"/>
  <c r="I121" i="125"/>
  <c r="F120" i="125"/>
  <c r="I6" i="125"/>
  <c r="J6" i="125"/>
  <c r="F291" i="125"/>
  <c r="J9" i="125"/>
  <c r="I9" i="125"/>
  <c r="F184" i="125"/>
  <c r="I189" i="125"/>
  <c r="J189" i="125"/>
  <c r="J291" i="125" l="1"/>
  <c r="I291" i="125"/>
  <c r="I184" i="125"/>
  <c r="J184" i="125"/>
  <c r="I120" i="125"/>
  <c r="J120" i="125"/>
  <c r="F2" i="125"/>
  <c r="E607" i="125"/>
  <c r="D607" i="125"/>
  <c r="G607" i="125"/>
  <c r="J2" i="125" l="1"/>
  <c r="I2" i="125"/>
  <c r="F193" i="125"/>
  <c r="G1171" i="125"/>
  <c r="J193" i="125" l="1"/>
  <c r="I193" i="125"/>
  <c r="F281" i="125"/>
  <c r="G858" i="125"/>
  <c r="J281" i="125" l="1"/>
  <c r="I281" i="125"/>
  <c r="F288" i="125"/>
  <c r="G68" i="125"/>
  <c r="I288" i="125" l="1"/>
  <c r="J288" i="125"/>
  <c r="G1758" i="125"/>
  <c r="G1750" i="125"/>
  <c r="G1747" i="125"/>
  <c r="G1744" i="125"/>
  <c r="G1740" i="125"/>
  <c r="G1737" i="125"/>
  <c r="G1735" i="125"/>
  <c r="G1731" i="125"/>
  <c r="G1728" i="125"/>
  <c r="G1719" i="125"/>
  <c r="G1713" i="125"/>
  <c r="G1709" i="125"/>
  <c r="G1698" i="125"/>
  <c r="G1694" i="125"/>
  <c r="G1689" i="125"/>
  <c r="G1686" i="125"/>
  <c r="G1684" i="125"/>
  <c r="G1676" i="125"/>
  <c r="G1673" i="125"/>
  <c r="G1662" i="125"/>
  <c r="G1658" i="125"/>
  <c r="G1655" i="125"/>
  <c r="G1652" i="125"/>
  <c r="G1638" i="125"/>
  <c r="G1634" i="125"/>
  <c r="G1630" i="125"/>
  <c r="G1626" i="125"/>
  <c r="G1623" i="125"/>
  <c r="G1616" i="125"/>
  <c r="G1594" i="125"/>
  <c r="G1581" i="125"/>
  <c r="G1578" i="125"/>
  <c r="G1573" i="125"/>
  <c r="G1571" i="125"/>
  <c r="G1566" i="125"/>
  <c r="G1562" i="125"/>
  <c r="G1558" i="125"/>
  <c r="G1552" i="125"/>
  <c r="G1548" i="125"/>
  <c r="G1540" i="125"/>
  <c r="G1536" i="125"/>
  <c r="G1532" i="125"/>
  <c r="G1528" i="125"/>
  <c r="G1524" i="125"/>
  <c r="G1519" i="125"/>
  <c r="G1516" i="125"/>
  <c r="G1513" i="125"/>
  <c r="G1483" i="125"/>
  <c r="G1472" i="125"/>
  <c r="G1457" i="125"/>
  <c r="G1454" i="125"/>
  <c r="G1445" i="125"/>
  <c r="G1439" i="125"/>
  <c r="G1428" i="125"/>
  <c r="G1417" i="125"/>
  <c r="G1404" i="125"/>
  <c r="G1399" i="125"/>
  <c r="G1394" i="125"/>
  <c r="G1391" i="125"/>
  <c r="G1378" i="125"/>
  <c r="G1374" i="125"/>
  <c r="G1369" i="125"/>
  <c r="G1330" i="125"/>
  <c r="G1163" i="125"/>
  <c r="G1308" i="125"/>
  <c r="G1300" i="125"/>
  <c r="G1299" i="125" s="1"/>
  <c r="G1292" i="125"/>
  <c r="G1278" i="125"/>
  <c r="G1271" i="125"/>
  <c r="G1270" i="125" s="1"/>
  <c r="G1264" i="125"/>
  <c r="G1259" i="125"/>
  <c r="G1253" i="125"/>
  <c r="G1252" i="125" s="1"/>
  <c r="G1198" i="125"/>
  <c r="G1193" i="125"/>
  <c r="G1189" i="125"/>
  <c r="G1186" i="125"/>
  <c r="G1167" i="125"/>
  <c r="G1531" i="125" l="1"/>
  <c r="G1162" i="125"/>
  <c r="G1523" i="125"/>
  <c r="G1535" i="125"/>
  <c r="G1629" i="125"/>
  <c r="G1693" i="125"/>
  <c r="G1192" i="125"/>
  <c r="G1191" i="125" s="1"/>
  <c r="G1263" i="125"/>
  <c r="G1329" i="125"/>
  <c r="G1527" i="125"/>
  <c r="G1561" i="125"/>
  <c r="G1577" i="125"/>
  <c r="G1633" i="125"/>
  <c r="G1632" i="125" s="1"/>
  <c r="G1657" i="125"/>
  <c r="G1654" i="125" s="1"/>
  <c r="G1749" i="125"/>
  <c r="G1258" i="125"/>
  <c r="G1557" i="125"/>
  <c r="G1166" i="125"/>
  <c r="G1165" i="125" s="1"/>
  <c r="G1368" i="125"/>
  <c r="G1515" i="125"/>
  <c r="G1512" i="125" s="1"/>
  <c r="G1547" i="125"/>
  <c r="G1708" i="125"/>
  <c r="G1727" i="125"/>
  <c r="G1726" i="125" s="1"/>
  <c r="G1739" i="125"/>
  <c r="G1757" i="125"/>
  <c r="G1188" i="125"/>
  <c r="G1185" i="125"/>
  <c r="G1322" i="125"/>
  <c r="G1373" i="125"/>
  <c r="G1570" i="125"/>
  <c r="G1625" i="125"/>
  <c r="G1651" i="125"/>
  <c r="G1672" i="125"/>
  <c r="G1743" i="125"/>
  <c r="G1683" i="125"/>
  <c r="G1615" i="125"/>
  <c r="G1688" i="125"/>
  <c r="G1734" i="125"/>
  <c r="G1269" i="125" l="1"/>
  <c r="G1560" i="125"/>
  <c r="G1534" i="125"/>
  <c r="G1707" i="125"/>
  <c r="G1746" i="125"/>
  <c r="G1648" i="125"/>
  <c r="G1251" i="125"/>
  <c r="G1371" i="125"/>
  <c r="G1576" i="125"/>
  <c r="G1671" i="125"/>
  <c r="G1297" i="125"/>
  <c r="G1546" i="125"/>
  <c r="G1257" i="125"/>
  <c r="G1328" i="125"/>
  <c r="G1262" i="125"/>
  <c r="G1148" i="125"/>
  <c r="G1144" i="125"/>
  <c r="G1139" i="125"/>
  <c r="G1135" i="125"/>
  <c r="G1130" i="125"/>
  <c r="G1127" i="125"/>
  <c r="G1101" i="125"/>
  <c r="G1097" i="125"/>
  <c r="G1076" i="125"/>
  <c r="G1071" i="125"/>
  <c r="G1059" i="125"/>
  <c r="G1056" i="125"/>
  <c r="G1036" i="125"/>
  <c r="G1031" i="125"/>
  <c r="G1025" i="125"/>
  <c r="G1021" i="125"/>
  <c r="G1011" i="125"/>
  <c r="G1008" i="125"/>
  <c r="G990" i="125"/>
  <c r="G987" i="125"/>
  <c r="G976" i="125"/>
  <c r="G957" i="125"/>
  <c r="G951" i="125"/>
  <c r="G948" i="125"/>
  <c r="G939" i="125"/>
  <c r="G936" i="125"/>
  <c r="G930" i="125"/>
  <c r="G916" i="125"/>
  <c r="G912" i="125"/>
  <c r="G898" i="125"/>
  <c r="G894" i="125"/>
  <c r="G878" i="125"/>
  <c r="G875" i="125"/>
  <c r="G861" i="125"/>
  <c r="G857" i="125"/>
  <c r="G848" i="125"/>
  <c r="G844" i="125"/>
  <c r="G834" i="125"/>
  <c r="G803" i="125"/>
  <c r="G800" i="125"/>
  <c r="G789" i="125"/>
  <c r="G785" i="125"/>
  <c r="G770" i="125"/>
  <c r="G766" i="125"/>
  <c r="G758" i="125"/>
  <c r="G704" i="125"/>
  <c r="G694" i="125"/>
  <c r="G682" i="125"/>
  <c r="G677" i="125"/>
  <c r="G672" i="125"/>
  <c r="G663" i="125"/>
  <c r="G660" i="125"/>
  <c r="G652" i="125"/>
  <c r="G646" i="125"/>
  <c r="G637" i="125"/>
  <c r="G635" i="125"/>
  <c r="G602" i="125"/>
  <c r="G592" i="125"/>
  <c r="G589" i="125"/>
  <c r="G843" i="125" l="1"/>
  <c r="G911" i="125"/>
  <c r="G1007" i="125"/>
  <c r="G601" i="125"/>
  <c r="G639" i="125"/>
  <c r="G784" i="125"/>
  <c r="G783" i="125" s="1"/>
  <c r="G947" i="125"/>
  <c r="G986" i="125"/>
  <c r="G1035" i="125"/>
  <c r="G1070" i="125"/>
  <c r="G1126" i="125"/>
  <c r="G1143" i="125"/>
  <c r="G874" i="125"/>
  <c r="G873" i="125" s="1"/>
  <c r="G975" i="125"/>
  <c r="G606" i="125"/>
  <c r="G676" i="125"/>
  <c r="G893" i="125"/>
  <c r="G1020" i="125"/>
  <c r="G1019" i="125" s="1"/>
  <c r="G1030" i="125"/>
  <c r="G651" i="125"/>
  <c r="G650" i="125" s="1"/>
  <c r="G929" i="125"/>
  <c r="G588" i="125"/>
  <c r="G659" i="125"/>
  <c r="G765" i="125"/>
  <c r="G799" i="125"/>
  <c r="G798" i="125" s="1"/>
  <c r="G935" i="125"/>
  <c r="G934" i="125" s="1"/>
  <c r="G956" i="125"/>
  <c r="G1055" i="125"/>
  <c r="G1096" i="125"/>
  <c r="G1095" i="125" s="1"/>
  <c r="G1134" i="125"/>
  <c r="G1614" i="125"/>
  <c r="G634" i="125"/>
  <c r="G856" i="125"/>
  <c r="G144" i="125"/>
  <c r="G1606" i="125"/>
  <c r="G1604" i="125"/>
  <c r="G1248" i="125"/>
  <c r="G1245" i="125"/>
  <c r="G1242" i="125"/>
  <c r="G1227" i="125"/>
  <c r="G1222" i="125"/>
  <c r="G587" i="125" l="1"/>
  <c r="G1034" i="125"/>
  <c r="G764" i="125"/>
  <c r="G658" i="125"/>
  <c r="G946" i="125"/>
  <c r="G842" i="125"/>
  <c r="G1006" i="125"/>
  <c r="G1142" i="125"/>
  <c r="G1069" i="125"/>
  <c r="G812" i="125"/>
  <c r="G910" i="125"/>
  <c r="G954" i="125"/>
  <c r="G892" i="125"/>
  <c r="G970" i="125"/>
  <c r="G985" i="125"/>
  <c r="G674" i="125"/>
  <c r="G1125" i="125"/>
  <c r="G1221" i="125"/>
  <c r="G1247" i="125"/>
  <c r="G1133" i="125"/>
  <c r="G1241" i="125"/>
  <c r="G1603" i="125"/>
  <c r="G1220" i="125" l="1"/>
  <c r="G101" i="125"/>
  <c r="G99" i="125"/>
  <c r="G96" i="125"/>
  <c r="G91" i="125"/>
  <c r="G88" i="125"/>
  <c r="G49" i="125" l="1"/>
  <c r="G1362" i="125" l="1"/>
  <c r="G1357" i="125"/>
  <c r="G1354" i="125"/>
  <c r="G1340" i="125"/>
  <c r="G1335" i="125"/>
  <c r="G630" i="125"/>
  <c r="G582" i="125"/>
  <c r="G578" i="125"/>
  <c r="G573" i="125"/>
  <c r="G566" i="125"/>
  <c r="G562" i="125"/>
  <c r="G555" i="125"/>
  <c r="G552" i="125"/>
  <c r="G547" i="125"/>
  <c r="G543" i="125"/>
  <c r="G541" i="125"/>
  <c r="G531" i="125"/>
  <c r="G526" i="125"/>
  <c r="G516" i="125"/>
  <c r="G512" i="125"/>
  <c r="G493" i="125"/>
  <c r="G490" i="125"/>
  <c r="G485" i="125"/>
  <c r="G477" i="125"/>
  <c r="G470" i="125"/>
  <c r="G466" i="125"/>
  <c r="G463" i="125"/>
  <c r="G458" i="125"/>
  <c r="G453" i="125"/>
  <c r="G447" i="125"/>
  <c r="G437" i="125"/>
  <c r="G433" i="125"/>
  <c r="G431" i="125"/>
  <c r="G417" i="125"/>
  <c r="G413" i="125"/>
  <c r="G409" i="125"/>
  <c r="G406" i="125"/>
  <c r="G400" i="125"/>
  <c r="G386" i="125"/>
  <c r="G376" i="125"/>
  <c r="G372" i="125"/>
  <c r="G369" i="125"/>
  <c r="G358" i="125"/>
  <c r="G354" i="125"/>
  <c r="G340" i="125"/>
  <c r="G328" i="125"/>
  <c r="G322" i="125"/>
  <c r="G317" i="125"/>
  <c r="G313" i="125"/>
  <c r="G302" i="125"/>
  <c r="G297" i="125"/>
  <c r="G294" i="125"/>
  <c r="G285" i="125"/>
  <c r="G283" i="125"/>
  <c r="G280" i="125"/>
  <c r="G279" i="125"/>
  <c r="G278" i="125"/>
  <c r="G275" i="125"/>
  <c r="G271" i="125"/>
  <c r="G250" i="125"/>
  <c r="G249" i="125"/>
  <c r="G248" i="125"/>
  <c r="G247" i="125"/>
  <c r="G246" i="125"/>
  <c r="G243" i="125"/>
  <c r="G242" i="125"/>
  <c r="G241" i="125"/>
  <c r="G240" i="125"/>
  <c r="G239" i="125" s="1"/>
  <c r="G237" i="125"/>
  <c r="G236" i="125"/>
  <c r="G232" i="125"/>
  <c r="G231" i="125"/>
  <c r="G230" i="125"/>
  <c r="G229" i="125"/>
  <c r="G228" i="125"/>
  <c r="G227" i="125"/>
  <c r="G226" i="125"/>
  <c r="G225" i="125"/>
  <c r="G224" i="125"/>
  <c r="G223" i="125"/>
  <c r="G222" i="125"/>
  <c r="G221" i="125"/>
  <c r="G220" i="125"/>
  <c r="G219" i="125"/>
  <c r="G218" i="125"/>
  <c r="G217" i="125"/>
  <c r="G216" i="125"/>
  <c r="G215" i="125"/>
  <c r="G214" i="125"/>
  <c r="G213" i="125"/>
  <c r="G211" i="125"/>
  <c r="G210" i="125"/>
  <c r="G208" i="125"/>
  <c r="G207" i="125"/>
  <c r="G206" i="125"/>
  <c r="G205" i="125"/>
  <c r="G204" i="125"/>
  <c r="G203" i="125"/>
  <c r="G202" i="125"/>
  <c r="G200" i="125"/>
  <c r="G195" i="125"/>
  <c r="G43" i="125"/>
  <c r="G52" i="125"/>
  <c r="G399" i="125" l="1"/>
  <c r="G462" i="125"/>
  <c r="G461" i="125" s="1"/>
  <c r="G561" i="125"/>
  <c r="G312" i="125"/>
  <c r="G405" i="125"/>
  <c r="G446" i="125"/>
  <c r="G489" i="125"/>
  <c r="G488" i="125" s="1"/>
  <c r="G525" i="125"/>
  <c r="G546" i="125"/>
  <c r="G565" i="125"/>
  <c r="G1356" i="125"/>
  <c r="G436" i="125"/>
  <c r="G353" i="125"/>
  <c r="G530" i="125"/>
  <c r="G551" i="125"/>
  <c r="G550" i="125" s="1"/>
  <c r="G571" i="125"/>
  <c r="G1334" i="125"/>
  <c r="G482" i="125"/>
  <c r="G296" i="125"/>
  <c r="G321" i="125"/>
  <c r="G412" i="125"/>
  <c r="G457" i="125"/>
  <c r="G476" i="125"/>
  <c r="G511" i="125"/>
  <c r="G581" i="125"/>
  <c r="G540" i="125"/>
  <c r="G273" i="125"/>
  <c r="G265" i="125" s="1"/>
  <c r="G628" i="125"/>
  <c r="G427" i="125"/>
  <c r="G212" i="125"/>
  <c r="G371" i="125"/>
  <c r="G192" i="125"/>
  <c r="G245" i="125"/>
  <c r="G188" i="125"/>
  <c r="G187" i="125"/>
  <c r="G186" i="125"/>
  <c r="G282" i="125"/>
  <c r="G277" i="125"/>
  <c r="G185" i="125" l="1"/>
  <c r="G320" i="125"/>
  <c r="G293" i="125"/>
  <c r="G509" i="125"/>
  <c r="G191" i="125"/>
  <c r="G311" i="125"/>
  <c r="G408" i="125"/>
  <c r="G1333" i="125"/>
  <c r="G529" i="125"/>
  <c r="G586" i="125"/>
  <c r="G435" i="125"/>
  <c r="G352" i="125"/>
  <c r="G190" i="125"/>
  <c r="G451" i="125"/>
  <c r="G524" i="125"/>
  <c r="G580" i="125"/>
  <c r="G201" i="125"/>
  <c r="G426" i="125" l="1"/>
  <c r="G189" i="125"/>
  <c r="G184" i="125" s="1"/>
  <c r="G292" i="125"/>
  <c r="G199" i="125"/>
  <c r="G194" i="125" s="1"/>
  <c r="G1033" i="125"/>
  <c r="G404" i="125"/>
  <c r="G481" i="125"/>
  <c r="G577" i="125"/>
  <c r="G29" i="125"/>
  <c r="G25" i="125"/>
  <c r="G20" i="125"/>
  <c r="G16" i="125"/>
  <c r="G290" i="125" l="1"/>
  <c r="G291" i="125"/>
  <c r="G179" i="125"/>
  <c r="G124" i="125"/>
  <c r="G114" i="125"/>
  <c r="G111" i="125"/>
  <c r="G104" i="125"/>
  <c r="G64" i="125"/>
  <c r="G123" i="125" l="1"/>
  <c r="G121" i="125" s="1"/>
  <c r="G103" i="125"/>
  <c r="G55" i="125"/>
  <c r="G62" i="125"/>
  <c r="G60" i="125"/>
  <c r="G120" i="125" l="1"/>
  <c r="G11" i="125"/>
  <c r="G7" i="125"/>
  <c r="G3" i="125"/>
  <c r="G10" i="125" l="1"/>
  <c r="G9" i="125" l="1"/>
  <c r="G6" i="125" l="1"/>
  <c r="G2" i="125" l="1"/>
  <c r="G193" i="125" l="1"/>
  <c r="G281" i="125" s="1"/>
  <c r="G288" i="125" l="1"/>
  <c r="E248" i="125" l="1"/>
  <c r="E243" i="125"/>
  <c r="E242" i="125"/>
  <c r="E241" i="125"/>
  <c r="E223" i="125"/>
  <c r="E222" i="125"/>
  <c r="E220" i="125"/>
  <c r="E218" i="125"/>
  <c r="E217" i="125"/>
  <c r="E205" i="125"/>
  <c r="E203" i="125"/>
  <c r="E68" i="125" l="1"/>
  <c r="E91" i="125"/>
  <c r="E1025" i="125" l="1"/>
  <c r="E916" i="125"/>
  <c r="D682" i="125" l="1"/>
  <c r="E682" i="125"/>
  <c r="E417" i="125" l="1"/>
  <c r="D417" i="125"/>
  <c r="D1760" i="125" l="1"/>
  <c r="D1671" i="125"/>
  <c r="D1648" i="125"/>
  <c r="D1576" i="125"/>
  <c r="D1573" i="125"/>
  <c r="D1570" i="125"/>
  <c r="D1560" i="125"/>
  <c r="D1297" i="125"/>
  <c r="D1269" i="125"/>
  <c r="D1165" i="125"/>
  <c r="D1142" i="125"/>
  <c r="D1031" i="125"/>
  <c r="D1030" i="125" s="1"/>
  <c r="D1025" i="125"/>
  <c r="D970" i="125"/>
  <c r="D946" i="125"/>
  <c r="D910" i="125"/>
  <c r="D892" i="125"/>
  <c r="D798" i="125"/>
  <c r="D783" i="125"/>
  <c r="D758" i="125"/>
  <c r="D639" i="125"/>
  <c r="D584" i="125"/>
  <c r="D571" i="125"/>
  <c r="D546" i="125"/>
  <c r="D524" i="125"/>
  <c r="D509" i="125"/>
  <c r="D451" i="125"/>
  <c r="D376" i="125"/>
  <c r="D188" i="125" s="1"/>
  <c r="D372" i="125"/>
  <c r="D352" i="125"/>
  <c r="D311" i="125"/>
  <c r="D371" i="125" l="1"/>
  <c r="E96" i="125"/>
  <c r="D96" i="125"/>
  <c r="D91" i="125"/>
  <c r="D68" i="125"/>
  <c r="D277" i="125" l="1"/>
  <c r="D275" i="125"/>
  <c r="D1758" i="125"/>
  <c r="D1757" i="125" s="1"/>
  <c r="D1755" i="125"/>
  <c r="D1749" i="125"/>
  <c r="D1747" i="125"/>
  <c r="E1740" i="125"/>
  <c r="D1740" i="125"/>
  <c r="D1739" i="125" s="1"/>
  <c r="D1737" i="125"/>
  <c r="D1735" i="125"/>
  <c r="D1728" i="125"/>
  <c r="D1727" i="125" s="1"/>
  <c r="D1723" i="125"/>
  <c r="D1722" i="125" s="1"/>
  <c r="D1720" i="125"/>
  <c r="D1698" i="125"/>
  <c r="D1694" i="125"/>
  <c r="D1693" i="125" s="1"/>
  <c r="E1689" i="125"/>
  <c r="D1689" i="125"/>
  <c r="D1658" i="125"/>
  <c r="D1657" i="125" s="1"/>
  <c r="D1662" i="125"/>
  <c r="D1655" i="125"/>
  <c r="E1638" i="125"/>
  <c r="D1638" i="125"/>
  <c r="D1634" i="125"/>
  <c r="D1633" i="125" s="1"/>
  <c r="D1630" i="125"/>
  <c r="D1629" i="125" s="1"/>
  <c r="D1623" i="125"/>
  <c r="D1616" i="125"/>
  <c r="D1603" i="125"/>
  <c r="D1594" i="125"/>
  <c r="D1719" i="125" l="1"/>
  <c r="D1734" i="125"/>
  <c r="D1726" i="125"/>
  <c r="D1746" i="125"/>
  <c r="D1632" i="125"/>
  <c r="D1688" i="125"/>
  <c r="D1654" i="125"/>
  <c r="D1615" i="125"/>
  <c r="D1558" i="125"/>
  <c r="D1557" i="125" s="1"/>
  <c r="E1552" i="125"/>
  <c r="D1552" i="125"/>
  <c r="D1548" i="125"/>
  <c r="D1547" i="125" s="1"/>
  <c r="D1540" i="125"/>
  <c r="D1536" i="125"/>
  <c r="D1535" i="125" s="1"/>
  <c r="D1532" i="125"/>
  <c r="D1531" i="125" s="1"/>
  <c r="D1528" i="125"/>
  <c r="D1527" i="125" s="1"/>
  <c r="D1524" i="125"/>
  <c r="D1523" i="125" s="1"/>
  <c r="D1513" i="125"/>
  <c r="D1519" i="125"/>
  <c r="D249" i="125"/>
  <c r="E249" i="125"/>
  <c r="D1392" i="125"/>
  <c r="D1391" i="125" s="1"/>
  <c r="D1378" i="125"/>
  <c r="D1374" i="125"/>
  <c r="D1373" i="125" s="1"/>
  <c r="D1369" i="125"/>
  <c r="D1368" i="125" s="1"/>
  <c r="D232" i="125"/>
  <c r="D229" i="125"/>
  <c r="D1357" i="125"/>
  <c r="D1356" i="125" s="1"/>
  <c r="D1354" i="125"/>
  <c r="D1340" i="125"/>
  <c r="E1335" i="125"/>
  <c r="D1335" i="125"/>
  <c r="D1334" i="125" s="1"/>
  <c r="D1330" i="125"/>
  <c r="D1329" i="125" s="1"/>
  <c r="D1328" i="125" s="1"/>
  <c r="D1267" i="125"/>
  <c r="D1264" i="125"/>
  <c r="D1263" i="125" s="1"/>
  <c r="D1262" i="125" s="1"/>
  <c r="D1259" i="125"/>
  <c r="D1258" i="125" s="1"/>
  <c r="D1257" i="125" s="1"/>
  <c r="D1253" i="125"/>
  <c r="D1252" i="125" s="1"/>
  <c r="D1251" i="125" s="1"/>
  <c r="D1247" i="125"/>
  <c r="D240" i="125"/>
  <c r="D225" i="125"/>
  <c r="D1245" i="125"/>
  <c r="D1242" i="125"/>
  <c r="D1227" i="125"/>
  <c r="D1222" i="125"/>
  <c r="D1221" i="125" s="1"/>
  <c r="D1217" i="125"/>
  <c r="D1215" i="125"/>
  <c r="D248" i="125" s="1"/>
  <c r="D1213" i="125"/>
  <c r="D223" i="125" s="1"/>
  <c r="D1198" i="125"/>
  <c r="D1193" i="125"/>
  <c r="D1192" i="125" s="1"/>
  <c r="D1189" i="125"/>
  <c r="D1188" i="125" s="1"/>
  <c r="D1186" i="125"/>
  <c r="D1185" i="125" s="1"/>
  <c r="D1139" i="125"/>
  <c r="D1135" i="125"/>
  <c r="D1134" i="125" s="1"/>
  <c r="D1130" i="125"/>
  <c r="D1127" i="125"/>
  <c r="D1126" i="125" s="1"/>
  <c r="D246" i="125"/>
  <c r="D247" i="125"/>
  <c r="D243" i="125"/>
  <c r="D222" i="125"/>
  <c r="D221" i="125"/>
  <c r="D1120" i="125"/>
  <c r="D1117" i="125"/>
  <c r="E1117" i="125"/>
  <c r="D1101" i="125"/>
  <c r="D1097" i="125"/>
  <c r="D1096" i="125" s="1"/>
  <c r="D1091" i="125"/>
  <c r="D220" i="125" s="1"/>
  <c r="E1071" i="125"/>
  <c r="D1071" i="125"/>
  <c r="D1070" i="125" s="1"/>
  <c r="D1093" i="125"/>
  <c r="D1076" i="125"/>
  <c r="D1059" i="125"/>
  <c r="D219" i="125"/>
  <c r="D1036" i="125"/>
  <c r="D1035" i="125" s="1"/>
  <c r="D1055" i="125"/>
  <c r="D1021" i="125"/>
  <c r="D1020" i="125" s="1"/>
  <c r="D1011" i="125"/>
  <c r="D1008" i="125"/>
  <c r="D1007" i="125" s="1"/>
  <c r="D1004" i="125"/>
  <c r="D216" i="125"/>
  <c r="D215" i="125"/>
  <c r="D1001" i="125"/>
  <c r="D1000" i="125" s="1"/>
  <c r="D990" i="125"/>
  <c r="D987" i="125"/>
  <c r="D986" i="125" s="1"/>
  <c r="D968" i="125"/>
  <c r="D957" i="125"/>
  <c r="D956" i="125" s="1"/>
  <c r="D954" i="125" s="1"/>
  <c r="D944" i="125"/>
  <c r="D943" i="125" s="1"/>
  <c r="D939" i="125"/>
  <c r="D936" i="125"/>
  <c r="D935" i="125" s="1"/>
  <c r="D890" i="125"/>
  <c r="D888" i="125"/>
  <c r="D887" i="125" s="1"/>
  <c r="D217" i="125" s="1"/>
  <c r="E878" i="125"/>
  <c r="D878" i="125"/>
  <c r="D875" i="125"/>
  <c r="D874" i="125" s="1"/>
  <c r="D861" i="125"/>
  <c r="D858" i="125"/>
  <c r="D857" i="125" s="1"/>
  <c r="D848" i="125"/>
  <c r="D844" i="125"/>
  <c r="D843" i="125" s="1"/>
  <c r="D840" i="125"/>
  <c r="D839" i="125" s="1"/>
  <c r="D834" i="125" s="1"/>
  <c r="D604" i="125"/>
  <c r="D242" i="125" s="1"/>
  <c r="D832" i="125"/>
  <c r="D241" i="125" s="1"/>
  <c r="D770" i="125"/>
  <c r="D766" i="125"/>
  <c r="D765" i="125" s="1"/>
  <c r="D239" i="125" l="1"/>
  <c r="D1512" i="125"/>
  <c r="D1614" i="125"/>
  <c r="D1116" i="125"/>
  <c r="D1095" i="125" s="1"/>
  <c r="D1241" i="125"/>
  <c r="D1220" i="125" s="1"/>
  <c r="D245" i="125"/>
  <c r="D1212" i="125"/>
  <c r="D1191" i="125" s="1"/>
  <c r="D1546" i="125"/>
  <c r="D1534" i="125"/>
  <c r="D1371" i="125"/>
  <c r="D1333" i="125"/>
  <c r="D1125" i="125"/>
  <c r="D873" i="125"/>
  <c r="D218" i="125"/>
  <c r="D1019" i="125"/>
  <c r="D1090" i="125"/>
  <c r="D1069" i="125" s="1"/>
  <c r="D1133" i="125"/>
  <c r="D934" i="125"/>
  <c r="D985" i="125"/>
  <c r="D1034" i="125"/>
  <c r="D1006" i="125"/>
  <c r="D764" i="125"/>
  <c r="D831" i="125"/>
  <c r="D812" i="125" s="1"/>
  <c r="D856" i="125"/>
  <c r="D842" i="125"/>
  <c r="D285" i="125" l="1"/>
  <c r="D283" i="125"/>
  <c r="D282" i="125" l="1"/>
  <c r="D272" i="125"/>
  <c r="D756" i="125"/>
  <c r="D704" i="125" s="1"/>
  <c r="D1033" i="125"/>
  <c r="D700" i="125"/>
  <c r="D696" i="125"/>
  <c r="D695" i="125" s="1"/>
  <c r="E663" i="125"/>
  <c r="D663" i="125"/>
  <c r="D672" i="125"/>
  <c r="D660" i="125"/>
  <c r="D659" i="125" s="1"/>
  <c r="D187" i="125"/>
  <c r="E592" i="125"/>
  <c r="D592" i="125"/>
  <c r="D602" i="125"/>
  <c r="D601" i="125" s="1"/>
  <c r="D589" i="125"/>
  <c r="D588" i="125" s="1"/>
  <c r="D582" i="125"/>
  <c r="D212" i="125" s="1"/>
  <c r="D578" i="125"/>
  <c r="D566" i="125"/>
  <c r="D565" i="125" s="1"/>
  <c r="D562" i="125"/>
  <c r="D561" i="125" s="1"/>
  <c r="D555" i="125"/>
  <c r="D552" i="125"/>
  <c r="D551" i="125" s="1"/>
  <c r="D544" i="125"/>
  <c r="D543" i="125" s="1"/>
  <c r="D541" i="125"/>
  <c r="D267" i="125"/>
  <c r="D266" i="125"/>
  <c r="D538" i="125"/>
  <c r="D531" i="125"/>
  <c r="E493" i="125"/>
  <c r="D493" i="125"/>
  <c r="D205" i="125"/>
  <c r="D507" i="125"/>
  <c r="D506" i="125" s="1"/>
  <c r="D504" i="125"/>
  <c r="D490" i="125"/>
  <c r="D489" i="125" s="1"/>
  <c r="D485" i="125"/>
  <c r="D482" i="125" s="1"/>
  <c r="D474" i="125"/>
  <c r="D477" i="125"/>
  <c r="D476" i="125" s="1"/>
  <c r="D471" i="125"/>
  <c r="D470" i="125" s="1"/>
  <c r="E471" i="125"/>
  <c r="D463" i="125"/>
  <c r="D462" i="125" s="1"/>
  <c r="D206" i="125"/>
  <c r="D202" i="125"/>
  <c r="D203" i="125"/>
  <c r="D204" i="125"/>
  <c r="E447" i="125"/>
  <c r="D447" i="125"/>
  <c r="D446" i="125" s="1"/>
  <c r="D437" i="125"/>
  <c r="D436" i="125" s="1"/>
  <c r="D466" i="125"/>
  <c r="D431" i="125"/>
  <c r="D424" i="125"/>
  <c r="D413" i="125"/>
  <c r="D412" i="125" s="1"/>
  <c r="D406" i="125"/>
  <c r="D405" i="125" s="1"/>
  <c r="D400" i="125"/>
  <c r="D399" i="125" s="1"/>
  <c r="D386" i="125"/>
  <c r="D383" i="125"/>
  <c r="D369" i="125"/>
  <c r="D195" i="125"/>
  <c r="D200" i="125"/>
  <c r="D343" i="125"/>
  <c r="D340" i="125"/>
  <c r="D328" i="125"/>
  <c r="D322" i="125"/>
  <c r="D321" i="125" s="1"/>
  <c r="D302" i="125"/>
  <c r="D297" i="125"/>
  <c r="D296" i="125" s="1"/>
  <c r="D294" i="125"/>
  <c r="D179" i="125"/>
  <c r="D124" i="125"/>
  <c r="D111" i="125"/>
  <c r="D104" i="125"/>
  <c r="D101" i="125"/>
  <c r="D99" i="125"/>
  <c r="D265" i="125" l="1"/>
  <c r="D694" i="125"/>
  <c r="D702" i="125"/>
  <c r="D186" i="125"/>
  <c r="D191" i="125"/>
  <c r="D192" i="125"/>
  <c r="D190" i="125"/>
  <c r="D488" i="125"/>
  <c r="D481" i="125" s="1"/>
  <c r="D606" i="125"/>
  <c r="D540" i="125"/>
  <c r="D123" i="125"/>
  <c r="D121" i="125" s="1"/>
  <c r="D120" i="125" s="1"/>
  <c r="D408" i="125"/>
  <c r="D404" i="125" s="1"/>
  <c r="D530" i="125"/>
  <c r="D587" i="125"/>
  <c r="D320" i="125"/>
  <c r="D581" i="125"/>
  <c r="D580" i="125" s="1"/>
  <c r="D577" i="125" s="1"/>
  <c r="D674" i="125"/>
  <c r="D550" i="125"/>
  <c r="D211" i="125"/>
  <c r="D658" i="125"/>
  <c r="D213" i="125"/>
  <c r="D461" i="125"/>
  <c r="D435" i="125"/>
  <c r="D427" i="125"/>
  <c r="D293" i="125"/>
  <c r="D103" i="125"/>
  <c r="D201" i="125" l="1"/>
  <c r="D199" i="125" s="1"/>
  <c r="D185" i="125"/>
  <c r="D586" i="125"/>
  <c r="D189" i="125"/>
  <c r="D292" i="125"/>
  <c r="D529" i="125"/>
  <c r="D426" i="125"/>
  <c r="D184" i="125" l="1"/>
  <c r="D194" i="125"/>
  <c r="D290" i="125"/>
  <c r="D291" i="125"/>
  <c r="D88" i="125"/>
  <c r="D20" i="125"/>
  <c r="D60" i="125"/>
  <c r="D55" i="125"/>
  <c r="D40" i="125"/>
  <c r="D16" i="125"/>
  <c r="D11" i="125"/>
  <c r="D10" i="125" l="1"/>
  <c r="E939" i="125" l="1"/>
  <c r="E104" i="125" l="1"/>
  <c r="D9" i="125" l="1"/>
  <c r="E11" i="125"/>
  <c r="D7" i="125"/>
  <c r="D3" i="125"/>
  <c r="D6" i="125" l="1"/>
  <c r="D2" i="125" s="1"/>
  <c r="D193" i="125" l="1"/>
  <c r="D281" i="125" s="1"/>
  <c r="D288" i="125" s="1"/>
  <c r="E1271" i="125"/>
  <c r="E646" i="125" l="1"/>
  <c r="E1761" i="125" l="1"/>
  <c r="E1758" i="125"/>
  <c r="E1747" i="125"/>
  <c r="E1744" i="125"/>
  <c r="E1739" i="125"/>
  <c r="E1737" i="125"/>
  <c r="E1735" i="125"/>
  <c r="E1728" i="125"/>
  <c r="E1720" i="125"/>
  <c r="E1709" i="125"/>
  <c r="E1698" i="125"/>
  <c r="E1694" i="125"/>
  <c r="E1686" i="125"/>
  <c r="E1684" i="125"/>
  <c r="E1676" i="125"/>
  <c r="E1673" i="125"/>
  <c r="E1662" i="125"/>
  <c r="E1658" i="125"/>
  <c r="E1655" i="125"/>
  <c r="E1634" i="125"/>
  <c r="E1630" i="125"/>
  <c r="E1623" i="125"/>
  <c r="E1616" i="125"/>
  <c r="E1610" i="125"/>
  <c r="E1606" i="125"/>
  <c r="E1604" i="125"/>
  <c r="E1599" i="125"/>
  <c r="E1596" i="125"/>
  <c r="E1581" i="125"/>
  <c r="E1578" i="125"/>
  <c r="E1574" i="125"/>
  <c r="E1571" i="125"/>
  <c r="E1566" i="125"/>
  <c r="E1562" i="125"/>
  <c r="E1558" i="125"/>
  <c r="E1548" i="125"/>
  <c r="E1540" i="125"/>
  <c r="E1536" i="125"/>
  <c r="E1532" i="125"/>
  <c r="E1528" i="125"/>
  <c r="E1524" i="125"/>
  <c r="E1519" i="125"/>
  <c r="E1516" i="125"/>
  <c r="E1513" i="125"/>
  <c r="E1488" i="125"/>
  <c r="E1485" i="125"/>
  <c r="E1477" i="125"/>
  <c r="E1474" i="125"/>
  <c r="E1465" i="125"/>
  <c r="E1461" i="125"/>
  <c r="E1458" i="125"/>
  <c r="E1455" i="125"/>
  <c r="E1446" i="125"/>
  <c r="E1440" i="125"/>
  <c r="E1433" i="125"/>
  <c r="E1430" i="125"/>
  <c r="E1422" i="125"/>
  <c r="E1419" i="125"/>
  <c r="E1415" i="125"/>
  <c r="E1407" i="125"/>
  <c r="E1397" i="125"/>
  <c r="E1392" i="125"/>
  <c r="E1378" i="125"/>
  <c r="E1374" i="125"/>
  <c r="E1369" i="125"/>
  <c r="E1365" i="125"/>
  <c r="E1357" i="125"/>
  <c r="E1354" i="125"/>
  <c r="E1340" i="125"/>
  <c r="E1334" i="125"/>
  <c r="E1330" i="125"/>
  <c r="E1323" i="125"/>
  <c r="E1308" i="125"/>
  <c r="E1293" i="125"/>
  <c r="E1278" i="125"/>
  <c r="E1270" i="125"/>
  <c r="E1264" i="125"/>
  <c r="E1259" i="125"/>
  <c r="E1253" i="125"/>
  <c r="E1249" i="125"/>
  <c r="E1245" i="125"/>
  <c r="E1242" i="125"/>
  <c r="E1227" i="125"/>
  <c r="E1222" i="125"/>
  <c r="E1198" i="125"/>
  <c r="E1193" i="125"/>
  <c r="E1189" i="125"/>
  <c r="E1186" i="125"/>
  <c r="E1171" i="125"/>
  <c r="E1167" i="125"/>
  <c r="E1163" i="125"/>
  <c r="E1148" i="125"/>
  <c r="E1144" i="125"/>
  <c r="E1139" i="125"/>
  <c r="E1135" i="125"/>
  <c r="E1130" i="125"/>
  <c r="E1127" i="125"/>
  <c r="E1116" i="125"/>
  <c r="E1101" i="125"/>
  <c r="E1097" i="125"/>
  <c r="E1076" i="125"/>
  <c r="E1070" i="125"/>
  <c r="E1063" i="125"/>
  <c r="E1061" i="125"/>
  <c r="E1036" i="125"/>
  <c r="E1031" i="125"/>
  <c r="E1021" i="125"/>
  <c r="E1011" i="125"/>
  <c r="E1008" i="125"/>
  <c r="E1001" i="125"/>
  <c r="E990" i="125"/>
  <c r="E987" i="125"/>
  <c r="E976" i="125"/>
  <c r="E972" i="125"/>
  <c r="E957" i="125"/>
  <c r="E951" i="125"/>
  <c r="E948" i="125"/>
  <c r="E936" i="125"/>
  <c r="E930" i="125"/>
  <c r="E912" i="125"/>
  <c r="E898" i="125"/>
  <c r="E894" i="125"/>
  <c r="E875" i="125"/>
  <c r="E861" i="125"/>
  <c r="E858" i="125"/>
  <c r="E848" i="125"/>
  <c r="E844" i="125"/>
  <c r="E840" i="125"/>
  <c r="E836" i="125"/>
  <c r="E803" i="125"/>
  <c r="E800" i="125"/>
  <c r="E789" i="125"/>
  <c r="E785" i="125"/>
  <c r="E770" i="125"/>
  <c r="E766" i="125"/>
  <c r="E759" i="125"/>
  <c r="E704" i="125"/>
  <c r="E700" i="125"/>
  <c r="E696" i="125"/>
  <c r="E672" i="125"/>
  <c r="E660" i="125"/>
  <c r="E652" i="125"/>
  <c r="E642" i="125"/>
  <c r="E640" i="125"/>
  <c r="E606" i="125"/>
  <c r="E602" i="125"/>
  <c r="E589" i="125"/>
  <c r="E582" i="125"/>
  <c r="E578" i="125"/>
  <c r="E573" i="125"/>
  <c r="E566" i="125"/>
  <c r="E555" i="125"/>
  <c r="E552" i="125"/>
  <c r="E547" i="125"/>
  <c r="E544" i="125"/>
  <c r="E541" i="125"/>
  <c r="E531" i="125"/>
  <c r="E526" i="125"/>
  <c r="E516" i="125"/>
  <c r="E490" i="125"/>
  <c r="E485" i="125"/>
  <c r="E477" i="125"/>
  <c r="E466" i="125"/>
  <c r="E463" i="125"/>
  <c r="E458" i="125"/>
  <c r="E446" i="125"/>
  <c r="E437" i="125"/>
  <c r="E431" i="125"/>
  <c r="E413" i="125"/>
  <c r="E409" i="125"/>
  <c r="E406" i="125"/>
  <c r="E400" i="125"/>
  <c r="E395" i="125"/>
  <c r="E388" i="125"/>
  <c r="E376" i="125"/>
  <c r="E372" i="125"/>
  <c r="E369" i="125"/>
  <c r="E354" i="125"/>
  <c r="E340" i="125"/>
  <c r="E328" i="125"/>
  <c r="E322" i="125"/>
  <c r="E317" i="125"/>
  <c r="E313" i="125"/>
  <c r="E302" i="125"/>
  <c r="E297" i="125"/>
  <c r="E294" i="125"/>
  <c r="E285" i="125"/>
  <c r="E283" i="125"/>
  <c r="E280" i="125"/>
  <c r="E279" i="125"/>
  <c r="E278" i="125"/>
  <c r="E275" i="125"/>
  <c r="E270" i="125"/>
  <c r="E269" i="125"/>
  <c r="E268" i="125"/>
  <c r="E267" i="125"/>
  <c r="E266" i="125"/>
  <c r="E247" i="125"/>
  <c r="E246" i="125"/>
  <c r="E240" i="125"/>
  <c r="E232" i="125"/>
  <c r="E231" i="125"/>
  <c r="E230" i="125"/>
  <c r="E229" i="125"/>
  <c r="E228" i="125"/>
  <c r="E227" i="125"/>
  <c r="E225" i="125"/>
  <c r="E224" i="125"/>
  <c r="E221" i="125"/>
  <c r="E219" i="125"/>
  <c r="E216" i="125"/>
  <c r="E215" i="125"/>
  <c r="E214" i="125"/>
  <c r="E209" i="125"/>
  <c r="E208" i="125"/>
  <c r="E207" i="125"/>
  <c r="E206" i="125"/>
  <c r="E204" i="125"/>
  <c r="E202" i="125"/>
  <c r="E195" i="125"/>
  <c r="E179" i="125"/>
  <c r="E124" i="125"/>
  <c r="E111" i="125"/>
  <c r="E101" i="125"/>
  <c r="E99" i="125"/>
  <c r="E88" i="125"/>
  <c r="E64" i="125"/>
  <c r="E62" i="125"/>
  <c r="E60" i="125"/>
  <c r="E55" i="125"/>
  <c r="E49" i="125"/>
  <c r="E29" i="125"/>
  <c r="E25" i="125"/>
  <c r="E20" i="125"/>
  <c r="E16" i="125"/>
  <c r="E7" i="125"/>
  <c r="E3" i="125"/>
  <c r="E265" i="125" l="1"/>
  <c r="E239" i="125"/>
  <c r="E1657" i="125"/>
  <c r="E1060" i="125"/>
  <c r="E353" i="125"/>
  <c r="E352" i="125" s="1"/>
  <c r="E1126" i="125"/>
  <c r="E1143" i="125"/>
  <c r="E1329" i="125"/>
  <c r="E1328" i="125" s="1"/>
  <c r="E1391" i="125"/>
  <c r="E1708" i="125"/>
  <c r="E188" i="125"/>
  <c r="E399" i="125"/>
  <c r="E412" i="125"/>
  <c r="E436" i="125"/>
  <c r="E435" i="125" s="1"/>
  <c r="E457" i="125"/>
  <c r="E451" i="125" s="1"/>
  <c r="E525" i="125"/>
  <c r="E835" i="125"/>
  <c r="E857" i="125"/>
  <c r="E935" i="125"/>
  <c r="E956" i="125"/>
  <c r="E954" i="125" s="1"/>
  <c r="E1020" i="125"/>
  <c r="E1096" i="125"/>
  <c r="E1095" i="125" s="1"/>
  <c r="E1192" i="125"/>
  <c r="E1248" i="125"/>
  <c r="E1247" i="125" s="1"/>
  <c r="E1258" i="125"/>
  <c r="E1257" i="125" s="1"/>
  <c r="E1322" i="125"/>
  <c r="E1439" i="125"/>
  <c r="E1454" i="125"/>
  <c r="E1515" i="125"/>
  <c r="E1535" i="125"/>
  <c r="E1557" i="125"/>
  <c r="E1570" i="125"/>
  <c r="E1577" i="125"/>
  <c r="E1609" i="125"/>
  <c r="E1603" i="125" s="1"/>
  <c r="E1672" i="125"/>
  <c r="E1727" i="125"/>
  <c r="E1726" i="125" s="1"/>
  <c r="E799" i="125"/>
  <c r="E312" i="125"/>
  <c r="E489" i="125"/>
  <c r="E551" i="125"/>
  <c r="E550" i="125" s="1"/>
  <c r="E588" i="125"/>
  <c r="E659" i="125"/>
  <c r="E695" i="125"/>
  <c r="E784" i="125"/>
  <c r="E839" i="125"/>
  <c r="E911" i="125"/>
  <c r="E947" i="125"/>
  <c r="E971" i="125"/>
  <c r="E1000" i="125"/>
  <c r="E1055" i="125"/>
  <c r="E1134" i="125"/>
  <c r="E1133" i="125" s="1"/>
  <c r="E1162" i="125"/>
  <c r="E1292" i="125"/>
  <c r="E1269" i="125" s="1"/>
  <c r="E1373" i="125"/>
  <c r="E1396" i="125"/>
  <c r="E1394" i="125" s="1"/>
  <c r="E1429" i="125"/>
  <c r="E1428" i="125" s="1"/>
  <c r="E1484" i="125"/>
  <c r="E1527" i="125"/>
  <c r="E1561" i="125"/>
  <c r="E1693" i="125"/>
  <c r="E321" i="125"/>
  <c r="E651" i="125"/>
  <c r="E765" i="125"/>
  <c r="E893" i="125"/>
  <c r="E986" i="125"/>
  <c r="E1356" i="125"/>
  <c r="E1333" i="125" s="1"/>
  <c r="E1460" i="125"/>
  <c r="E1457" i="125" s="1"/>
  <c r="E1633" i="125"/>
  <c r="E1632" i="125" s="1"/>
  <c r="E1749" i="125"/>
  <c r="E1746" i="125" s="1"/>
  <c r="E296" i="125"/>
  <c r="E387" i="125"/>
  <c r="E386" i="125" s="1"/>
  <c r="E462" i="125"/>
  <c r="E511" i="125"/>
  <c r="E530" i="125"/>
  <c r="E543" i="125"/>
  <c r="E601" i="125"/>
  <c r="E843" i="125"/>
  <c r="E874" i="125"/>
  <c r="E873" i="125" s="1"/>
  <c r="E929" i="125"/>
  <c r="E975" i="125"/>
  <c r="E1007" i="125"/>
  <c r="E1166" i="125"/>
  <c r="E1221" i="125"/>
  <c r="E1252" i="125"/>
  <c r="E1251" i="125" s="1"/>
  <c r="E1263" i="125"/>
  <c r="E1262" i="125" s="1"/>
  <c r="E1299" i="125"/>
  <c r="E1364" i="125"/>
  <c r="E1362" i="125" s="1"/>
  <c r="E1418" i="125"/>
  <c r="E1417" i="125" s="1"/>
  <c r="E1445" i="125"/>
  <c r="E1473" i="125"/>
  <c r="E1472" i="125" s="1"/>
  <c r="E1547" i="125"/>
  <c r="E1654" i="125"/>
  <c r="E1719" i="125"/>
  <c r="E650" i="125"/>
  <c r="E581" i="125"/>
  <c r="E123" i="125"/>
  <c r="E192" i="125"/>
  <c r="E187" i="125"/>
  <c r="E186" i="125"/>
  <c r="E1594" i="125"/>
  <c r="E213" i="125"/>
  <c r="E245" i="125"/>
  <c r="E1035" i="125"/>
  <c r="E103" i="125"/>
  <c r="E277" i="125"/>
  <c r="E10" i="125"/>
  <c r="E282" i="125"/>
  <c r="E1404" i="125"/>
  <c r="E427" i="125"/>
  <c r="E1757" i="125"/>
  <c r="E212" i="125"/>
  <c r="E405" i="125"/>
  <c r="E1615" i="125"/>
  <c r="E1241" i="125"/>
  <c r="E482" i="125"/>
  <c r="E476" i="125"/>
  <c r="E565" i="125"/>
  <c r="E371" i="125"/>
  <c r="E1683" i="125"/>
  <c r="E546" i="125"/>
  <c r="E561" i="125"/>
  <c r="E1069" i="125"/>
  <c r="E211" i="125"/>
  <c r="E470" i="125"/>
  <c r="E1185" i="125"/>
  <c r="E1573" i="125"/>
  <c r="E1743" i="125"/>
  <c r="E571" i="125"/>
  <c r="E639" i="125"/>
  <c r="E758" i="125"/>
  <c r="E1030" i="125"/>
  <c r="E1531" i="125"/>
  <c r="E1734" i="125"/>
  <c r="E1188" i="125"/>
  <c r="E1368" i="125"/>
  <c r="E1523" i="125"/>
  <c r="E1629" i="125"/>
  <c r="E1760" i="125"/>
  <c r="E1297" i="125" l="1"/>
  <c r="E834" i="125"/>
  <c r="E408" i="125"/>
  <c r="E1019" i="125"/>
  <c r="E702" i="125"/>
  <c r="E694" i="125"/>
  <c r="E946" i="125"/>
  <c r="E764" i="125"/>
  <c r="E121" i="125"/>
  <c r="E120" i="125" s="1"/>
  <c r="E293" i="125"/>
  <c r="E985" i="125"/>
  <c r="E1142" i="125"/>
  <c r="E1512" i="125"/>
  <c r="E1125" i="125"/>
  <c r="E842" i="125"/>
  <c r="E1006" i="125"/>
  <c r="E1371" i="125"/>
  <c r="E461" i="125"/>
  <c r="E892" i="125"/>
  <c r="E910" i="125"/>
  <c r="E587" i="125"/>
  <c r="E970" i="125"/>
  <c r="E1534" i="125"/>
  <c r="E856" i="125"/>
  <c r="E1688" i="125"/>
  <c r="E1707" i="125"/>
  <c r="E798" i="125"/>
  <c r="E1165" i="125"/>
  <c r="E1546" i="125"/>
  <c r="E509" i="125"/>
  <c r="E1560" i="125"/>
  <c r="E783" i="125"/>
  <c r="E1671" i="125"/>
  <c r="E1576" i="125"/>
  <c r="E1191" i="125"/>
  <c r="E934" i="125"/>
  <c r="E674" i="125"/>
  <c r="E311" i="125"/>
  <c r="E1483" i="125"/>
  <c r="E658" i="125"/>
  <c r="E540" i="125"/>
  <c r="E529" i="125" s="1"/>
  <c r="E1220" i="125"/>
  <c r="E320" i="125"/>
  <c r="E191" i="125"/>
  <c r="E488" i="125"/>
  <c r="E524" i="125"/>
  <c r="E580" i="125"/>
  <c r="E9" i="125"/>
  <c r="E6" i="125" s="1"/>
  <c r="E190" i="125"/>
  <c r="E1034" i="125"/>
  <c r="E1059" i="125"/>
  <c r="E185" i="125"/>
  <c r="E201" i="125"/>
  <c r="E404" i="125" l="1"/>
  <c r="E481" i="125"/>
  <c r="E426" i="125"/>
  <c r="E1614" i="125"/>
  <c r="E586" i="125"/>
  <c r="E292" i="125"/>
  <c r="E199" i="125"/>
  <c r="E577" i="125"/>
  <c r="E189" i="125"/>
  <c r="E1033" i="125"/>
  <c r="E2" i="125"/>
  <c r="E290" i="125" l="1"/>
  <c r="E184" i="125"/>
  <c r="E291" i="125"/>
  <c r="E194" i="125"/>
  <c r="E193" i="125" l="1"/>
  <c r="E281" i="1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 Laurits</author>
  </authors>
  <commentList>
    <comment ref="H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186"/>
          </rPr>
          <t>Lea Laurits:</t>
        </r>
        <r>
          <rPr>
            <sz val="9"/>
            <color indexed="81"/>
            <rFont val="Segoe UI"/>
            <family val="2"/>
            <charset val="186"/>
          </rPr>
          <t xml:space="preserve">
sh 22.01.2019 volikogu istungil hääletatud muudatusettepanekud</t>
        </r>
      </text>
    </comment>
    <comment ref="G608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186"/>
          </rPr>
          <t>Lea Laurits:</t>
        </r>
        <r>
          <rPr>
            <sz val="9"/>
            <color indexed="81"/>
            <rFont val="Segoe UI"/>
            <family val="2"/>
            <charset val="186"/>
          </rPr>
          <t xml:space="preserve">
9000 € viidi algselt 08109 alla ja hiljem toodi 44 eurot tagasi, sest spordi pearahadest oleks muidu puudu tulnud</t>
        </r>
      </text>
    </comment>
  </commentList>
</comments>
</file>

<file path=xl/sharedStrings.xml><?xml version="1.0" encoding="utf-8"?>
<sst xmlns="http://schemas.openxmlformats.org/spreadsheetml/2006/main" count="1994" uniqueCount="774">
  <si>
    <t>Märjamaa Valla Noortekeskus</t>
  </si>
  <si>
    <t>Laulukarusell</t>
  </si>
  <si>
    <t>MIKSIKE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</si>
  <si>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</si>
  <si>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</si>
  <si>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</si>
  <si>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</si>
  <si>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</si>
  <si>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</si>
  <si>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</si>
  <si>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</si>
  <si>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</si>
  <si>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</si>
  <si>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</si>
  <si>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</si>
  <si>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</si>
  <si>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</si>
  <si>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Intressi- ja viivisetulud hoiustelt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</si>
  <si>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</si>
  <si>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</si>
  <si>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</si>
  <si>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</si>
  <si>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</si>
  <si>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</si>
  <si>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</si>
  <si>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</si>
  <si>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</si>
  <si>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</si>
  <si>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</si>
  <si>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</si>
  <si>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</si>
  <si>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</si>
  <si>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</si>
  <si>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</si>
  <si>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</si>
  <si>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</si>
  <si>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</si>
  <si>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</si>
  <si>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pikapäevarühma oode</t>
  </si>
  <si>
    <t>Uurimis- ja arendustööde ostukulud</t>
  </si>
  <si>
    <t>Kultuuri- ja vaba aja sisustamise kulud</t>
  </si>
  <si>
    <t>Tulu koolitusteenuse osutamisest</t>
  </si>
  <si>
    <t>01</t>
  </si>
  <si>
    <t>6501</t>
  </si>
  <si>
    <t>03</t>
  </si>
  <si>
    <t>03200</t>
  </si>
  <si>
    <t>04</t>
  </si>
  <si>
    <t>04210</t>
  </si>
  <si>
    <t>04510</t>
  </si>
  <si>
    <t>05</t>
  </si>
  <si>
    <t>05100</t>
  </si>
  <si>
    <t>06300</t>
  </si>
  <si>
    <t>07</t>
  </si>
  <si>
    <t>08</t>
  </si>
  <si>
    <t>08102</t>
  </si>
  <si>
    <t>08202</t>
  </si>
  <si>
    <t>08300</t>
  </si>
  <si>
    <t>09</t>
  </si>
  <si>
    <t>09600</t>
  </si>
  <si>
    <t>09800</t>
  </si>
  <si>
    <t>10</t>
  </si>
  <si>
    <t>10500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</si>
  <si>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</si>
  <si>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</si>
  <si>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</si>
  <si>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</si>
  <si>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</si>
  <si>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</si>
  <si>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Intressi-, viivise- ja kohustistasukulud võetud laenudelt</t>
  </si>
  <si>
    <t>Muud sotsiaalabitoetused ja eraldised füüsilistele isikutele</t>
  </si>
  <si>
    <t>10121</t>
  </si>
  <si>
    <t>Toetused puuetega inimestele ja nende hooldajatele</t>
  </si>
  <si>
    <t>Kantseleiteenused</t>
  </si>
  <si>
    <t>Muu tulu elamu- ja kommunaaltegevusest</t>
  </si>
  <si>
    <t>jõusaali ja võimla tulu</t>
  </si>
  <si>
    <t>Laekumised korrakaitseasutuste majandustegevusest</t>
  </si>
  <si>
    <t>Kapitaliliisingu maksed</t>
  </si>
  <si>
    <t>Märjamaa Päevad ja Märjamaa Folk</t>
  </si>
  <si>
    <t>Intressi- ja viivisekulud kapitaliliisingult</t>
  </si>
  <si>
    <t>Märjamaa Lasteaed Pillerpall</t>
  </si>
  <si>
    <t>Varbola Lasteaed-Algkool</t>
  </si>
  <si>
    <t>Märjamaa Valla Raamatukogu tasulised teenused</t>
  </si>
  <si>
    <t xml:space="preserve">Üüri- ja renditulud </t>
  </si>
  <si>
    <t>Muu kaupade ja teenuste müük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</si>
  <si>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</si>
  <si>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</si>
  <si>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</si>
  <si>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</si>
  <si>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</si>
  <si>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</si>
  <si>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</si>
  <si>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</si>
  <si>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</si>
  <si>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</si>
  <si>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</si>
  <si>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</si>
  <si>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</si>
  <si>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</si>
  <si>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</si>
  <si>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</si>
  <si>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</si>
  <si>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</si>
  <si>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</si>
  <si>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</si>
  <si>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</si>
  <si>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</si>
  <si>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</si>
  <si>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</si>
  <si>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</si>
  <si>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</si>
  <si>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</si>
  <si>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</si>
  <si>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</si>
  <si>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</si>
  <si>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</si>
  <si>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</si>
  <si>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</si>
  <si>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</si>
  <si>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</si>
  <si>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</si>
  <si>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</si>
  <si>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Üldmajanduslikud arendusprojektid- territoriaalne planeerimine</t>
  </si>
  <si>
    <t>Keskkonnakaitse</t>
  </si>
  <si>
    <t>Jäätmekäitlus (prügivedu)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</si>
  <si>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</si>
  <si>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</si>
  <si>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</si>
  <si>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</si>
  <si>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</si>
  <si>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</si>
  <si>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</si>
  <si>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</si>
  <si>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</si>
  <si>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</si>
  <si>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</si>
  <si>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</si>
  <si>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</si>
  <si>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</si>
  <si>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</si>
  <si>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</si>
  <si>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</si>
  <si>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</si>
  <si>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</si>
  <si>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</si>
  <si>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</si>
  <si>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</si>
  <si>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</si>
  <si>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</si>
  <si>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</si>
  <si>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</si>
  <si>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</si>
  <si>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</si>
  <si>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</si>
  <si>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</si>
  <si>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</si>
  <si>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</si>
  <si>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>Stipendiumid ja projektide omaosalused</t>
  </si>
  <si>
    <t xml:space="preserve">Finantskulud </t>
  </si>
  <si>
    <t>Ehitusloa ja kasutusloa väljastamise riigilõiv</t>
  </si>
  <si>
    <t>kohatasu</t>
  </si>
  <si>
    <t>õppetasu</t>
  </si>
  <si>
    <t>laste toitlustustasu</t>
  </si>
  <si>
    <t>koolisöökla küte, elekter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</si>
  <si>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</si>
  <si>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</si>
  <si>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</si>
  <si>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</si>
  <si>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</si>
  <si>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</si>
  <si>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</si>
  <si>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Hariduskulude toetus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</si>
  <si>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</si>
  <si>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</si>
  <si>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</si>
  <si>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</si>
  <si>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</si>
  <si>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</si>
  <si>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</si>
  <si>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Töötajate töötasu</t>
  </si>
  <si>
    <t>Teekatte märgistustööd</t>
  </si>
  <si>
    <t>Maadlusklubi Juhan</t>
  </si>
  <si>
    <t xml:space="preserve">Raplamaa Omavalitsuste Liit </t>
  </si>
  <si>
    <t xml:space="preserve">Sihtasutus Raplamaa Omavalitsuste Arengufond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</si>
  <si>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</si>
  <si>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</si>
  <si>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</si>
  <si>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</si>
  <si>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</si>
  <si>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</si>
  <si>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</si>
  <si>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Õppetoetused</t>
  </si>
  <si>
    <t>Toimetulekutoetus ja täiendavad sotsiaaltoetused</t>
  </si>
  <si>
    <t xml:space="preserve">Rajatiste ja hoonete müük </t>
  </si>
  <si>
    <t>Märjamaa Valla Rahvamaja tasulised teenused</t>
  </si>
  <si>
    <t>Märjamaa Sotsiaalkeskuse tulud</t>
  </si>
  <si>
    <t>Vajaduspõhise peretoetuse maksmise hüvitis</t>
  </si>
  <si>
    <t>Kohaliku omavalitsuse üksuse reservfond</t>
  </si>
  <si>
    <t>Liikmemaks ja ühistegevuse kulud</t>
  </si>
  <si>
    <t>Töövõtulepingu alusel füüsilistele isikutele makstav tasu</t>
  </si>
  <si>
    <t xml:space="preserve">Põhivara soetus </t>
  </si>
  <si>
    <t>Märjamaa Valla Rahvamaja</t>
  </si>
  <si>
    <t>Märjamaa Valla Rahvamaja projektid</t>
  </si>
  <si>
    <t>Koolitoit</t>
  </si>
  <si>
    <t>Koolitoit Märjamaa Lasteaed Pillerpall</t>
  </si>
  <si>
    <t>Koolipiim</t>
  </si>
  <si>
    <t>Koolitoit Sipa-Laukna Lasteaed</t>
  </si>
  <si>
    <t>Koolitoit Varbola Lasteaed-Algkool</t>
  </si>
  <si>
    <t>Hommikusöök</t>
  </si>
  <si>
    <t>Õhtuoode</t>
  </si>
  <si>
    <t>Koolitoit Valgu Põhikool</t>
  </si>
  <si>
    <t>Koolitoit Märjamaa Gümnaasium</t>
  </si>
  <si>
    <t>Vajaduspõhine peretoetus</t>
  </si>
  <si>
    <t>Märjamaa Sotsiaalkeskus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</si>
  <si>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</si>
  <si>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</si>
  <si>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</si>
  <si>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</si>
  <si>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</si>
  <si>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</si>
  <si>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25862</t>
  </si>
  <si>
    <t>Märjamaa Spordiklubi</t>
  </si>
  <si>
    <t>muud tulud</t>
  </si>
  <si>
    <t>Kaevandamisõiguse tasu</t>
  </si>
  <si>
    <t>Laekumine vee erikasutusest</t>
  </si>
  <si>
    <t>Märjamaa autobussijaam</t>
  </si>
  <si>
    <t xml:space="preserve">Töötajate töötasu </t>
  </si>
  <si>
    <t>Varbola Lasteaed-Algkool (alusharidus)</t>
  </si>
  <si>
    <t>Valgu Põhikool (alusharidus)</t>
  </si>
  <si>
    <t>Varbola Lasteaed-Algkool (põhihariduse otsekulud)</t>
  </si>
  <si>
    <t xml:space="preserve">Personalikulud </t>
  </si>
  <si>
    <t>Valgu Põhikool (põhihariduse otsekulud)</t>
  </si>
  <si>
    <t>Märjamaa Gümnaasium (põhihariduse otsekukud)</t>
  </si>
  <si>
    <t>Märjamaa Gümnaasium (üldkeskhariduse otsekukud)</t>
  </si>
  <si>
    <t>Koolipuuvili</t>
  </si>
  <si>
    <t xml:space="preserve">Varbola Kultuuri ja Hariduse Selts </t>
  </si>
  <si>
    <t>Mittetulundusühing Raplamaa Jalgpallikool</t>
  </si>
  <si>
    <t>Märjamaa Valla Puuetega Inimeste Ühing</t>
  </si>
  <si>
    <t>Seltsing Märjamaa Pensionäride Ühendus</t>
  </si>
  <si>
    <t>Märjamaa Ettevõtjate Piirkondlik Ühendus</t>
  </si>
  <si>
    <t>Seltsing Märjamaa Kultuurikoda</t>
  </si>
  <si>
    <t>Seltsing Naiskoor Paula</t>
  </si>
  <si>
    <t xml:space="preserve">Mittetulundusühing Wäega Wärk </t>
  </si>
  <si>
    <t>Märjamaa Kultuuriselts</t>
  </si>
  <si>
    <t>Kohalike teede hoiu toetus</t>
  </si>
  <si>
    <t xml:space="preserve">Tasandusfond </t>
  </si>
  <si>
    <t xml:space="preserve">Toetusfond </t>
  </si>
  <si>
    <t>Märjamaa Valla Noortekeskuse projektid</t>
  </si>
  <si>
    <t>09609</t>
  </si>
  <si>
    <t>Muud hariduse abiteenused</t>
  </si>
  <si>
    <t>TEISTE VALDADE ÕPILASTELE JÕULUPAKID</t>
  </si>
  <si>
    <t>LASTE JA NOORTE SIHTKAPITALI TÄNUÜRITUS</t>
  </si>
  <si>
    <t xml:space="preserve">Masinate ja seadmete, sh transpordivahendite soetamine ja renoveerimine </t>
  </si>
  <si>
    <t>Velise Kultuuri ja Hariduse Selts</t>
  </si>
  <si>
    <t>MTÜ Haimre Kultuuriselts</t>
  </si>
  <si>
    <t>MTÜ Külade Ühendus TOKK</t>
  </si>
  <si>
    <t>Teenuse Naiste Ühendus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</si>
  <si>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</si>
  <si>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</si>
  <si>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</si>
  <si>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</si>
  <si>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</si>
  <si>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Talihooldus</t>
  </si>
  <si>
    <t>Katteta teede suvehooldus</t>
  </si>
  <si>
    <t>Kattega teede suvehooldus</t>
  </si>
  <si>
    <t>Sildade ja truupide remont (lisa suvehoolduse lepingutele)</t>
  </si>
  <si>
    <t>Teemaa hooldus</t>
  </si>
  <si>
    <t>Teede ja tänavate korrashoid</t>
  </si>
  <si>
    <t>Märjamaa Muusika- ja Kunstikooli projektid</t>
  </si>
  <si>
    <t>Laulu- ja tantsupidu</t>
  </si>
  <si>
    <t>Koolitransport</t>
  </si>
  <si>
    <t>Muusika- ja Kunstikool</t>
  </si>
  <si>
    <t>Märjamaa Valla Noortekeskuse tasulised teenused</t>
  </si>
  <si>
    <t>Koduloolised trükised</t>
  </si>
  <si>
    <t>Üür ja rent eluruumidelt (sh sots. korterid)</t>
  </si>
  <si>
    <t>03100</t>
  </si>
  <si>
    <t>Politsei</t>
  </si>
  <si>
    <t>Preemiad ja stipendiumid-abipolitseinike preemiad</t>
  </si>
  <si>
    <t>Tolmutõrje</t>
  </si>
  <si>
    <t>4-7.1/185/23</t>
  </si>
  <si>
    <t>EESTI AVATUD NOORTEKESKUSTE ÜHENDUS MTÜ - PROJEKT "NOORTE TUGILA" 2016-2018</t>
  </si>
  <si>
    <t>MÄRJAMAA TERVISEKESKUSE PROJEKTEERIMINE JA EHITAMINE</t>
  </si>
  <si>
    <t>Märjamaa Tervisekeskus</t>
  </si>
  <si>
    <t>RAHANDUSMINISTEERIUM - MÖÖBLI SOETAMINE</t>
  </si>
  <si>
    <t>Koolituse kulud</t>
  </si>
  <si>
    <t>SA ARCHIMEDES - ERASMUS+PROGRAMM MÄRJAMAA GÜMNAASIUMI PROJEKT "LIKE?SHARE!"</t>
  </si>
  <si>
    <t>Maksud, lõivud, trahvid</t>
  </si>
  <si>
    <t>KULUDE KATTEKS SUUNAMATA JÄÄK</t>
  </si>
  <si>
    <t xml:space="preserve">Mittetulundusühing Scarlet </t>
  </si>
  <si>
    <t xml:space="preserve">Koolipiim </t>
  </si>
  <si>
    <t>Õie Lauri</t>
  </si>
  <si>
    <t>võimla piletid</t>
  </si>
  <si>
    <t>õppetasu, pilliüür</t>
  </si>
  <si>
    <t>arvlemine lasteaedadega</t>
  </si>
  <si>
    <t>arvlemine koolidega</t>
  </si>
  <si>
    <t>Märjamaa Nädalalehe tasulised tenused</t>
  </si>
  <si>
    <t>sh tõhustatud ja eritoe tegevuskuludeks</t>
  </si>
  <si>
    <t>Rahvastikutoimingute kulude hüvitis</t>
  </si>
  <si>
    <t>Matusetoetus</t>
  </si>
  <si>
    <t>Asendus- ja järelhoolusteenuste toetus</t>
  </si>
  <si>
    <t>Ühinemistoetus</t>
  </si>
  <si>
    <t>Projekt "500 kodu korda"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</si>
  <si>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</si>
  <si>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</si>
  <si>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</si>
  <si>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täiendkoolituseks</t>
  </si>
  <si>
    <t>sh õppekirjanduseks</t>
  </si>
  <si>
    <t>sh koolilõunaks</t>
  </si>
  <si>
    <t>Koolieelsete lasteasutuste õpetajate tööjõukulude toetus</t>
  </si>
  <si>
    <t>Huvihariduse ja -tegevuse toetus</t>
  </si>
  <si>
    <t>Raske- ja sügava puudega lastele abi osutamise toetus</t>
  </si>
  <si>
    <t>Toimetulekutoetuse maksmise hüvitis</t>
  </si>
  <si>
    <t>Sotsiaaltoetuste ja -teenuste osutamise toetus</t>
  </si>
  <si>
    <t>toitlustusteenused</t>
  </si>
  <si>
    <t>Kivi-Vigala Põhikool</t>
  </si>
  <si>
    <t>Vana-Vigala Põhikool</t>
  </si>
  <si>
    <t>Vana-Vigala Lasteaed</t>
  </si>
  <si>
    <t xml:space="preserve">muud tulud </t>
  </si>
  <si>
    <t>Vana-Vigala Õpilaskodu</t>
  </si>
  <si>
    <t xml:space="preserve">Kasti-Orgita Lasteaed </t>
  </si>
  <si>
    <t>Kivi-Vigala Raamatukogu tasulised teenused</t>
  </si>
  <si>
    <t>Vana-Vigala Raamatukogu tasulised teenused</t>
  </si>
  <si>
    <t>Kivi-Vigala Rahvamaja tasulised teenused</t>
  </si>
  <si>
    <t>Vana-Vigala Rahvamaja tasulised teenused</t>
  </si>
  <si>
    <t>Teenuse mõisa tasulised teenused</t>
  </si>
  <si>
    <t>Poti laat</t>
  </si>
  <si>
    <t>Muu tulu elamu- ja kommunaaltegevusest (osavald)</t>
  </si>
  <si>
    <t>Vigala Külade Keskuse tasulised teenused (osavald)</t>
  </si>
  <si>
    <t>Muu kaupade ja teenuste müük (osavald)</t>
  </si>
  <si>
    <t>Vigala Õpilaskodu</t>
  </si>
  <si>
    <t>Saastetasud</t>
  </si>
  <si>
    <t>Valitavate ja ametisse nimetatavate ametnike töötasu</t>
  </si>
  <si>
    <t>0111101</t>
  </si>
  <si>
    <t>0111102</t>
  </si>
  <si>
    <t>0111201</t>
  </si>
  <si>
    <t>0111202</t>
  </si>
  <si>
    <t>VALLAMAJA ORU 2 PROJEKTEERIMINE, REKONSTRUEERIMINE</t>
  </si>
  <si>
    <t>Mittetulundusühing Põhja-Eesti Ühistranspordikeskus</t>
  </si>
  <si>
    <t xml:space="preserve">Eesti Linnade ja Valdade Liit </t>
  </si>
  <si>
    <t>Haldusreform</t>
  </si>
  <si>
    <t>0160001</t>
  </si>
  <si>
    <t>0160003</t>
  </si>
  <si>
    <t>0451001</t>
  </si>
  <si>
    <t>0451004</t>
  </si>
  <si>
    <t>0451005</t>
  </si>
  <si>
    <t>0451006</t>
  </si>
  <si>
    <t>0451007</t>
  </si>
  <si>
    <t>0451008</t>
  </si>
  <si>
    <t>0451009</t>
  </si>
  <si>
    <t>0451011</t>
  </si>
  <si>
    <t>MÄRJAMAA TEEDE INVESTEERINGUD - KRUUSAKATTEGA TEEDE REKONSTRUEERIMINE, MUSTKATETE EHITUS</t>
  </si>
  <si>
    <t>0451026</t>
  </si>
  <si>
    <t>Maanteetransport - Märjamaa vallateede- ja tänavate korrashoid</t>
  </si>
  <si>
    <t>Maanteetransport - Osavalla teede korrashoid</t>
  </si>
  <si>
    <t>VIGALA TEEDE INVSETEERINGUD</t>
  </si>
  <si>
    <t>HIIETSE SILLA REKONSTRUEERIMINE</t>
  </si>
  <si>
    <t>VIGALA KEGTEE I ETAPI EHITUS</t>
  </si>
  <si>
    <t>0451028</t>
  </si>
  <si>
    <t>0451024</t>
  </si>
  <si>
    <t>0451201</t>
  </si>
  <si>
    <t>Ühistranspordi korraldamine</t>
  </si>
  <si>
    <t>0451202</t>
  </si>
  <si>
    <t>0474002</t>
  </si>
  <si>
    <t>0540001</t>
  </si>
  <si>
    <t>Märjamaa haljastus</t>
  </si>
  <si>
    <t>0540002</t>
  </si>
  <si>
    <t>Osavalla haljastus</t>
  </si>
  <si>
    <t>0560001</t>
  </si>
  <si>
    <t>KIVI-VIGALA KALAPÄÄSU EHITUS (KIK)</t>
  </si>
  <si>
    <t>MÄRJAMAA HAJAASUSTUSE PROGRAMM 2016</t>
  </si>
  <si>
    <t>VIGALA HAJAASUSTUSE PROGRAMM 2016</t>
  </si>
  <si>
    <t>MÄRJAMAA HAJAASUSTUSE PROGRAMM 2017</t>
  </si>
  <si>
    <t>VIGALA HAJAASUSTUSE PROGRAMM 2017</t>
  </si>
  <si>
    <t>TÄNAVAVALGUSTUSE REKONSTRUEERIMINE</t>
  </si>
  <si>
    <t>0630007</t>
  </si>
  <si>
    <t>0630006</t>
  </si>
  <si>
    <t>0630008</t>
  </si>
  <si>
    <t>0630004</t>
  </si>
  <si>
    <t>0630005</t>
  </si>
  <si>
    <t>HAJAASUSTUSE PROGRAMM 2018</t>
  </si>
  <si>
    <t>0640001</t>
  </si>
  <si>
    <t>0640002</t>
  </si>
  <si>
    <t>0640003</t>
  </si>
  <si>
    <t>Osavalla tänavavalgustus</t>
  </si>
  <si>
    <t>0660501</t>
  </si>
  <si>
    <t>0660502</t>
  </si>
  <si>
    <t>0660504</t>
  </si>
  <si>
    <t>Osavalla muu elamu- ja kommunaalmajandus</t>
  </si>
  <si>
    <t>06</t>
  </si>
  <si>
    <t>Elamu- ja kommunaalmajandus</t>
  </si>
  <si>
    <t>0810211</t>
  </si>
  <si>
    <t>Muu amortiseeruv materiaalne põhivara</t>
  </si>
  <si>
    <t>Mittetulundusühing Märjamaa Korvpallikool</t>
  </si>
  <si>
    <t>0810205</t>
  </si>
  <si>
    <t>0810201</t>
  </si>
  <si>
    <t>0810202</t>
  </si>
  <si>
    <t>0810204</t>
  </si>
  <si>
    <t>0810207</t>
  </si>
  <si>
    <t>0810209</t>
  </si>
  <si>
    <t>0810210</t>
  </si>
  <si>
    <t>Osavalla spordiprojektid</t>
  </si>
  <si>
    <t>Õppetoetused - spordistipendiumid</t>
  </si>
  <si>
    <t>MTÜ Vigala Motorsport</t>
  </si>
  <si>
    <t>Sõidukite ülalpidamise kulud - Vana-Vigala maadlus</t>
  </si>
  <si>
    <t>EELK Märjamaa Maarja Kogudus</t>
  </si>
  <si>
    <t>MTÜ Raplamaa Lasterikaste Perede Ühendus</t>
  </si>
  <si>
    <t>Seltsing Põkaprintsessid</t>
  </si>
  <si>
    <t>Triin Põri</t>
  </si>
  <si>
    <t>Aktiivse ja Õnneliku Pere Klubi</t>
  </si>
  <si>
    <t>0810901</t>
  </si>
  <si>
    <t>0810902</t>
  </si>
  <si>
    <t>Folklooriselts Kiitsharakad</t>
  </si>
  <si>
    <t>Vigala Külade Ümarlaud</t>
  </si>
  <si>
    <t>Kivi-Vigala Raamatukogu</t>
  </si>
  <si>
    <t>Vana-Vigala Raamatukogu</t>
  </si>
  <si>
    <t>T-OT-2017-0035</t>
  </si>
  <si>
    <t>EESTI RAHVATANTSU JA RAHVAMUUSIKA SELTS - LAULU- JA TANTSUPEO PROTSESSIS OSALEVATE KOLLEKTIIVIDE OTSETOETUS (2400 €)</t>
  </si>
  <si>
    <t>L-OT-2017-0015</t>
  </si>
  <si>
    <t>EESTI KOORIÜHING - LAULU- JA TANTSUPEO PROTSESSIS OSALEVATE KOLLEKTIIVIDE OTSETOETUS (1200 €)</t>
  </si>
  <si>
    <t>Põhivara soetus</t>
  </si>
  <si>
    <t>ORGITA VÄLIJÕUSAAL - KAASAVA EELARVE INVESTEERINGUD</t>
  </si>
  <si>
    <t>MÄRJAMAA RAHVAMAJA RAHVATANTSURÜHMALE HOPSANI RAHVARIIETE OSTMINE (PRIA)</t>
  </si>
  <si>
    <t>Kivi-Vigala Rahvamaja</t>
  </si>
  <si>
    <t>Vana-Vigala Rahvamaja</t>
  </si>
  <si>
    <t>VANA-VIGALA RAHVAMAJA REKONSTRUEERIMINE</t>
  </si>
  <si>
    <t>Vabariigi aastapäev ja kodulookonverents</t>
  </si>
  <si>
    <t>EV 100 üritused</t>
  </si>
  <si>
    <t>Märjamaa valla kalender</t>
  </si>
  <si>
    <t>Märjamaa valla fotopäevad</t>
  </si>
  <si>
    <t>SILLAOTSA TALUMUUSEUMI VEOVAHENDITE KUURI EHITUS</t>
  </si>
  <si>
    <t>SILLAOTSA TALUMUUSEUMI TULETÕRJE VEEVÕTUKOHA EHITUS</t>
  </si>
  <si>
    <t>Osavalla kultuuriüritused</t>
  </si>
  <si>
    <t>Kultuuri- ja spordiürituste projektid</t>
  </si>
  <si>
    <t>Vigala meeskvintett- ja meeskoor</t>
  </si>
  <si>
    <t>Suvepidu</t>
  </si>
  <si>
    <t>Rahvusvahelise eakate päeva tähistamine</t>
  </si>
  <si>
    <t>Vigala muusikapäevad</t>
  </si>
  <si>
    <t>Põrgupõhja risti selts</t>
  </si>
  <si>
    <t>MÄRJAMAA LASTEAIA PILLERPALL HOONE REKONSTRUEERIMINE</t>
  </si>
  <si>
    <t>Märjamaa Lasteaed Pillerpall projektid</t>
  </si>
  <si>
    <t>0911001</t>
  </si>
  <si>
    <t>09110011</t>
  </si>
  <si>
    <t>0911002</t>
  </si>
  <si>
    <t>SA INNOVE - "VAIKUSEMINUTITE BAASKOOLITUS I JA II OSA"</t>
  </si>
  <si>
    <t>SIPA MÕISA HOONE SADEMEVETE ÄRAVOOLUSÜSTEEMI PROJEKTEERIMINE</t>
  </si>
  <si>
    <t>VALGU PÕHIKOOLI KÜTTESÜSTEEMI PROJEKTEERIMINE JA EHITUS</t>
  </si>
  <si>
    <t>Valgu Põhikooli projektid</t>
  </si>
  <si>
    <t>T-OT-2017-0127</t>
  </si>
  <si>
    <t xml:space="preserve">EESTI RAHVATANTSU JA RAHVAMUUSIKA SELTS - LAULU- JA TANTSUPEO PROTSESSIS OSALEVATE KOLLEKTIIVIDE OTSETOETUS (300 €) </t>
  </si>
  <si>
    <t>MÄRJAMAA GÜMNAASIUMI SPORDIHOONE PARKLA PROJEKTEERIMINE JA EHITUS</t>
  </si>
  <si>
    <t>MÄRJAMAA GÜMNAASIUMI KUNSTMURUKATTEGA JALGPALLIVÄLJAKU PROJEKTEERIMINE JA EHITUS</t>
  </si>
  <si>
    <t>Märjamaa Gümnaasiumi projektid</t>
  </si>
  <si>
    <t>T-OT-2017-0217</t>
  </si>
  <si>
    <t xml:space="preserve">EESTI RAHVATANTSU JA RAHVAMUUSIKA SELTS - LAULU- JA TANTSUPEO PROTSESSIS OSALEVATE KOLLEKTIIVIDE OTSETOETUS (1500 €) </t>
  </si>
  <si>
    <t>L-OT-2017-0026</t>
  </si>
  <si>
    <t xml:space="preserve">EESTI KOORIÜHING - LAULU- JA TANTSUPEO PROTSESSIS OSALEVATE KOLLEKTIIVIDE OTSETOETUS (600 €) </t>
  </si>
  <si>
    <t>PROJEKTIDE  VALLA OSALUSED SEOSES KOOLI 30. AASTAPÄEVAGA</t>
  </si>
  <si>
    <t>Jaotamata vahendite jääk</t>
  </si>
  <si>
    <t xml:space="preserve">Õppetoetused </t>
  </si>
  <si>
    <t xml:space="preserve">Koolitoit Kasti-Orgita Lasteaed </t>
  </si>
  <si>
    <t>MÄRJAMAA MUUSIKA- JA KUNSTIKOOLILE KLAVERI SOETAMINE</t>
  </si>
  <si>
    <t xml:space="preserve">Vana-Vigala Lasteaed </t>
  </si>
  <si>
    <t>KIVI-VIGALA PÕHIKOOLI STAADIONI HALJASTUSTÖÖD</t>
  </si>
  <si>
    <t>VANA-VIGALA PÕHIKOOLI REKONSTRUEERIMINE</t>
  </si>
  <si>
    <t>0911004</t>
  </si>
  <si>
    <t>0911005</t>
  </si>
  <si>
    <t>0911006</t>
  </si>
  <si>
    <t>0911007</t>
  </si>
  <si>
    <t>0911008</t>
  </si>
  <si>
    <t>0911009</t>
  </si>
  <si>
    <t>0911013</t>
  </si>
  <si>
    <t>0921205</t>
  </si>
  <si>
    <t>0921201</t>
  </si>
  <si>
    <t>0921204</t>
  </si>
  <si>
    <t>0921206</t>
  </si>
  <si>
    <t>0921207</t>
  </si>
  <si>
    <t>0921301</t>
  </si>
  <si>
    <t>0951001</t>
  </si>
  <si>
    <t>09510011</t>
  </si>
  <si>
    <t>0951002</t>
  </si>
  <si>
    <t>0960101</t>
  </si>
  <si>
    <t>0960102</t>
  </si>
  <si>
    <t>0960104</t>
  </si>
  <si>
    <t>0960105</t>
  </si>
  <si>
    <t>0960106</t>
  </si>
  <si>
    <t>0960107</t>
  </si>
  <si>
    <t>0960938</t>
  </si>
  <si>
    <t>0980002</t>
  </si>
  <si>
    <t>0960108</t>
  </si>
  <si>
    <t>Koolitoit Kivi-Vigala Põhikool</t>
  </si>
  <si>
    <t>0960109</t>
  </si>
  <si>
    <t>Koolitoit Vana-Vigala Põhikool</t>
  </si>
  <si>
    <t>Osavalla koolitoidutoetused teistes koolides õppijatele</t>
  </si>
  <si>
    <t>09602</t>
  </si>
  <si>
    <t>Projekti "Kodukeskkonna kohandamine" valla osalus</t>
  </si>
  <si>
    <t>10400</t>
  </si>
  <si>
    <t>Asendus- ja järelhooldusteenus</t>
  </si>
  <si>
    <t>Osavalla muu eakate sotsiaalne kaitse</t>
  </si>
  <si>
    <t>Osavalla muu perekondade ja laste sotsiaalne kaitse</t>
  </si>
  <si>
    <t xml:space="preserve">Osavalla muu sotsiaalse kaitse haldus </t>
  </si>
  <si>
    <t>SILLAOTSA TALUMUUSEUMI VEOVAHENDITE VARJUALUSE EHITUS (PRIA)</t>
  </si>
  <si>
    <t>VALLAMAJA ORU 2 PROJEKTEERIMINE, REKONSTRUEERIMINE (ÜHINEMISTOETUS)</t>
  </si>
  <si>
    <t>VIGALA KEGTEE I ETAPI EHITUS (ÜHINEMISTOETUS)</t>
  </si>
  <si>
    <t xml:space="preserve">KIVI-VIGALA KALAPÄÄSU EHITUS </t>
  </si>
  <si>
    <t>RAHVARIIETE OSTMINE HOPSANI 2018 (PRIA)</t>
  </si>
  <si>
    <t>MÄRJAMAA GÜMNAASIUMI SPORDIHOONE EHITUS (ÜHINEMISTOETUS)</t>
  </si>
  <si>
    <t>VALGU PÕHIKOOLI KÜTTESÜSTEEMI PROJEKTEERIMINE JA EHITUS (KIK)</t>
  </si>
  <si>
    <t>MÄRJAMAA LASTEAIA PILLERPALL HOONE REKONSTRUEERIMINE (KIK)</t>
  </si>
  <si>
    <t>I voorus jaotamata jääk</t>
  </si>
  <si>
    <t>Vana-Vigala Vabatahtlik Tuletõrjeselts</t>
  </si>
  <si>
    <t>EELK Vigala Maarja Kogudus</t>
  </si>
  <si>
    <t>Vana-Vigala Põhikooli õpilaskodu</t>
  </si>
  <si>
    <t>Personalikulud (Vigala õppelaenud)</t>
  </si>
  <si>
    <t>Osavalla muu keskkonnakaitse</t>
  </si>
  <si>
    <t>0721001</t>
  </si>
  <si>
    <t>0760001</t>
  </si>
  <si>
    <t>0810220</t>
  </si>
  <si>
    <t>0810301</t>
  </si>
  <si>
    <t>0810701</t>
  </si>
  <si>
    <t>0810741</t>
  </si>
  <si>
    <t>0820101</t>
  </si>
  <si>
    <t>0820102</t>
  </si>
  <si>
    <t>0820103</t>
  </si>
  <si>
    <t>0820201</t>
  </si>
  <si>
    <t>08202011</t>
  </si>
  <si>
    <t>0820202</t>
  </si>
  <si>
    <t>0820203</t>
  </si>
  <si>
    <t>0820204</t>
  </si>
  <si>
    <t>0820206</t>
  </si>
  <si>
    <t>0820207</t>
  </si>
  <si>
    <t>0820205</t>
  </si>
  <si>
    <t>0820208</t>
  </si>
  <si>
    <t>08202990</t>
  </si>
  <si>
    <t>08202991</t>
  </si>
  <si>
    <t>08202993</t>
  </si>
  <si>
    <t>0820301</t>
  </si>
  <si>
    <t>0823501</t>
  </si>
  <si>
    <t>0840001</t>
  </si>
  <si>
    <t>Osavalla toetus kogudusele</t>
  </si>
  <si>
    <t>Valla rahastatav lapsehoiuteenus</t>
  </si>
  <si>
    <t xml:space="preserve">Huviharidus- ja huvitegevus  </t>
  </si>
  <si>
    <t xml:space="preserve">Märjamaa Muusika- ja Kunstikool - huviharidus- ja huvitegevus </t>
  </si>
  <si>
    <t>Märjamaa Valla Noortekeskus - huviharidus- ja huvitegevus</t>
  </si>
  <si>
    <t>Märjamaa Valla Raamatukogu - huviharidus- ja huvitegevus</t>
  </si>
  <si>
    <t xml:space="preserve">Märjamaa Valla Rahvamaja - huviharidus- ja huvitegevus </t>
  </si>
  <si>
    <t xml:space="preserve">Varbola Rahvamaja - huviharidus- ja huvitegevus </t>
  </si>
  <si>
    <t xml:space="preserve">Vana-Vigala Rahvamaja - huviharidus- ja huvitegevus </t>
  </si>
  <si>
    <t xml:space="preserve">Varbola Lasteaed-Algkool - huviharidus- ja huvitegevus </t>
  </si>
  <si>
    <t xml:space="preserve">Märjamaa Gümnaasium - huviharidus- ja huvitegevus </t>
  </si>
  <si>
    <t>0960112</t>
  </si>
  <si>
    <t>0980006</t>
  </si>
  <si>
    <t>1020001</t>
  </si>
  <si>
    <t>1020002</t>
  </si>
  <si>
    <t>1020101</t>
  </si>
  <si>
    <t>1020102</t>
  </si>
  <si>
    <t>1040201</t>
  </si>
  <si>
    <t>1040205</t>
  </si>
  <si>
    <t>1040204</t>
  </si>
  <si>
    <t>1040203</t>
  </si>
  <si>
    <t>1070101</t>
  </si>
  <si>
    <t>1090002</t>
  </si>
  <si>
    <t>1090003</t>
  </si>
  <si>
    <t>08202992</t>
  </si>
  <si>
    <t>1060001</t>
  </si>
  <si>
    <t>1060002</t>
  </si>
  <si>
    <t>0660505</t>
  </si>
  <si>
    <t>08107011</t>
  </si>
  <si>
    <t>Osavalla Vigala Külade Keskus</t>
  </si>
  <si>
    <t>0820319</t>
  </si>
  <si>
    <t>0911039</t>
  </si>
  <si>
    <t xml:space="preserve">MÄRJAMAA RAHVAMAJA RAHVATANTSURÜHMALE HOPSANI RAHVARIIETE OSTMINE </t>
  </si>
  <si>
    <t>MÄRJAMAA TERVISEKESKUSE PROJEKTEERIMINE JA EHITAMINE (RAHANDUSMINISTEERIUM)</t>
  </si>
  <si>
    <t>Intressi- ja viivisekulud diskonteeritud pikaajalistelt kohustustelt</t>
  </si>
  <si>
    <t>Jäätmehoolduse arendamise toetus</t>
  </si>
  <si>
    <t>Õpetajate töötasu</t>
  </si>
  <si>
    <t>HAJAASUSTUSE PROGRAMM 2019</t>
  </si>
  <si>
    <t>VIGALA MÕISAPARK</t>
  </si>
  <si>
    <t>VIGALA MÕISAPARK (KIK)</t>
  </si>
  <si>
    <t>KAASAV EELARVE 2019</t>
  </si>
  <si>
    <t xml:space="preserve">HAJAASUSTUSE PROGRAMM 2018 </t>
  </si>
  <si>
    <t xml:space="preserve">HAJAASUSTUSE PROGRAMM 2019 </t>
  </si>
  <si>
    <t>KÜTTESÜSTEEMI  TORUSTIK, VAHELAE SOOJUSTAMINE, UKSED</t>
  </si>
  <si>
    <t>VALGU PÕHIKOOLI KÜTTESÜSTEEMI  TORUSTIK, VAHELAE SOOJUSTAMINE, UKSED</t>
  </si>
  <si>
    <t>VIGALA HOOLDEKODU REKONSTRUEERIMINE</t>
  </si>
  <si>
    <t>Vigala Hooldekodu</t>
  </si>
  <si>
    <t>1020003</t>
  </si>
  <si>
    <t>0630009</t>
  </si>
  <si>
    <t>Tugitöötajate töötasud</t>
  </si>
  <si>
    <t>Direktori töötasu</t>
  </si>
  <si>
    <t>õppetasu/kohatasu alates 01.09.18</t>
  </si>
  <si>
    <t>Külade tänuüritus</t>
  </si>
  <si>
    <t>Osavalla muu tulu üüri ja rendiga kaasnevast tegevusest (kommunaalteenused)</t>
  </si>
  <si>
    <t>Laulupidu ja folk</t>
  </si>
  <si>
    <t>HAJAASUSTUSE PROGRAMM 2018-2019</t>
  </si>
  <si>
    <t>Varbola Lasteaed-Algkooli õpilasmalev 2017</t>
  </si>
  <si>
    <t>töövihikute tulu</t>
  </si>
  <si>
    <t xml:space="preserve">Isiksusekeskse erihoolekande teenusmudeli pilootprojekt </t>
  </si>
  <si>
    <t>Märjamaa gümnaasiumi juubeliraamat, haldusreformi kolme valla ajaleht</t>
  </si>
  <si>
    <t>Õppelaenud, aadressandmete korrastamine</t>
  </si>
  <si>
    <t>Orgita Lasteaed Midrimaa - mööbli soetamine</t>
  </si>
  <si>
    <t>Märjamaa Valla Rahvamaja - digitaalne infotahvel</t>
  </si>
  <si>
    <t>Märjamaa Ujula projektid</t>
  </si>
  <si>
    <t>Märjamaa Valla Rahvamaja projeketid</t>
  </si>
  <si>
    <t>Sillaotsa Talumuuseumi projektid</t>
  </si>
  <si>
    <t>Arvlemine koolidega - erakoolide hüvitis</t>
  </si>
  <si>
    <t>Muu hariduse abiteenuste projektid</t>
  </si>
  <si>
    <t>Annetused laste- ja noorte sihtkapitalile</t>
  </si>
  <si>
    <t>Muu eakate sotsiaalse kaitse toetused</t>
  </si>
  <si>
    <t>Laste laulu- ja tantsupeo transpordikompensatsioon</t>
  </si>
  <si>
    <t>Varbola Lasteaed-Algkooli projektid</t>
  </si>
  <si>
    <t>Orgita Lasteaed Midrimaa projektid</t>
  </si>
  <si>
    <t>3880, 3888</t>
  </si>
  <si>
    <t xml:space="preserve">Muud eelpool nimetamata muud tegevustulud </t>
  </si>
  <si>
    <t>Maa soetamine</t>
  </si>
  <si>
    <t>01600</t>
  </si>
  <si>
    <t>Valimised</t>
  </si>
  <si>
    <t>03600</t>
  </si>
  <si>
    <t>Muu avalik kord ja julgeolek</t>
  </si>
  <si>
    <t>MÄRJAMAA-SÕTKE KERGLIIKLUSTEE EHITAMINE</t>
  </si>
  <si>
    <t>04600</t>
  </si>
  <si>
    <t>Side</t>
  </si>
  <si>
    <t>HAIMRE MÕISAPARGI RESTAUREERIMISE PROJEKTEERIMINE</t>
  </si>
  <si>
    <t xml:space="preserve">Märjamaa Haigla AS/Sihtasutus Raplamaa Haigla </t>
  </si>
  <si>
    <t>Orienteerumisklubi Orvand</t>
  </si>
  <si>
    <t>Masinate ja seadmete ülalpidamise kulud</t>
  </si>
  <si>
    <t>Masinate ja seadmete, sh transpordivahendite soetamine ja renoveerimine (keskküttesüsteemi soojasõlm)</t>
  </si>
  <si>
    <t>MÄRJAMAA SAUNA REKONSTRUEERIMINE</t>
  </si>
  <si>
    <t>Osavalla vaba aja üritused - mittet. tegevuseks antavad toetused</t>
  </si>
  <si>
    <t>MÄRJAMAA VALLA RAHVAMAJA KESKKÜTTESÜSTEEMI SOOJASÕLM</t>
  </si>
  <si>
    <t>MÄRJAMAA UJULA BASSEINIVEE UV SEADMED</t>
  </si>
  <si>
    <t xml:space="preserve">MÄRJAMAA UJULA PARKLA LAIENDUS JA REKONSTRUEERIMINE </t>
  </si>
  <si>
    <t>VARBOLA RAHVAMAJA VÄLISTREPI REKONSTRUEERIMINE</t>
  </si>
  <si>
    <t>Varbola Rahvamaja projektid</t>
  </si>
  <si>
    <t>TEENUSE MÕISA RENOVEERIMINE - KAASAVA EELARVE INVESTEERINGUD</t>
  </si>
  <si>
    <t>Kultuuriürituste projektid-Märjamaa Folk</t>
  </si>
  <si>
    <t>MÄRJAMAA LASTEAIA PILLERPALL MÄNGUVÄLJAKU REKONSTRUEERIMINE JA PIIRDEAED JA VÄRAVAD 2017/HOONE REKONSTRUEERIMINE</t>
  </si>
  <si>
    <t>KASTI LASTEAIA KARIKAKAR MÄNGUVÄLJAKU EHITAMINE</t>
  </si>
  <si>
    <t>SIPA-LAUKNA LASTEAIA LAUKNA HOONE REKONSTRUEERIMINE JA MÄNGUVÄLJAKU EHITAMINE</t>
  </si>
  <si>
    <t>SIPA-LAUKNA LASTEAIA SIPA KESKKÜTTEKATLA RENOVEERIMINE</t>
  </si>
  <si>
    <t>VARBOLA LASTEAED-ALGKOOLI MÄNGUVÄLJAKU EHITAMINE</t>
  </si>
  <si>
    <t>VARBOLA LASTEAED-ALGKOOLI PIKSEKAITSE PROJEKTEERIMINE JA EHITUS</t>
  </si>
  <si>
    <t>Varbola Lasteaed-Algkool õpilasmalev 2017 ja projektid</t>
  </si>
  <si>
    <t>VALGU PÕHIKOOLI VIHMAVEESÜSTEEMID JA LUMETÕKKED 2017/ABIHOONE PROJEKTEERIMINE JA EHITAMINE</t>
  </si>
  <si>
    <t>VALGU PÕHIKOOLI VIHMAVEESÜSTEEMID JA LUMETÕKKED 2017/VALGU PÕHIKOOLI ABIHOONE PROJEKTEERIMINE JA EHITAMINE</t>
  </si>
  <si>
    <t>MÄRJAMAA GÜMNAASIUMI SPORDIHOONE EHITUS (SH PROJEKTEERIMINE)</t>
  </si>
  <si>
    <t>TERRASSI REKONSTRUEERIMINE 2017/MÄRJAMAA GÜMNAASIUMI II KORRUSE TUALETTRUUMIDE REKONSTRUEERIMINE</t>
  </si>
  <si>
    <t>Vigala laekumised kultuuri- ja kunstiasutuste majandstegevusest 2017</t>
  </si>
  <si>
    <t>Vigala laekumised haridusasutuste majandustegevusest 2017</t>
  </si>
  <si>
    <t>Vigala laekumised sotsiaalasutuste majandustegevusest 2017</t>
  </si>
  <si>
    <t>Kaevandustasude kompensatsioon</t>
  </si>
  <si>
    <t xml:space="preserve">Vigala muud saadud toetused tegevuskuludeks </t>
  </si>
  <si>
    <t xml:space="preserve">Osaluste sotus </t>
  </si>
  <si>
    <t>Vigala Vallavalitsus/Osavallavalitsus</t>
  </si>
  <si>
    <t>Vigala Volikogu/Osavallakogu</t>
  </si>
  <si>
    <t>Vigala toetused</t>
  </si>
  <si>
    <t>Vigala liikmemaksud</t>
  </si>
  <si>
    <t>07600</t>
  </si>
  <si>
    <t>Vigala valla tervishoiu ennetustöö</t>
  </si>
  <si>
    <t>Huvihariduse projekt (ENTK)</t>
  </si>
  <si>
    <t>Vigala valla osa 2017</t>
  </si>
  <si>
    <t>VIGALA VALLA PÕHIVARADE SOETUSED 2017</t>
  </si>
  <si>
    <t xml:space="preserve">Maa soetamine </t>
  </si>
  <si>
    <t>0810214</t>
  </si>
  <si>
    <t>Sihtasutus Märjamaa Valla Spordikeskus</t>
  </si>
  <si>
    <t>Märjamaa Spordiklubi - noortesport</t>
  </si>
  <si>
    <t>Märjamaa Spordiklubi - üritused</t>
  </si>
  <si>
    <t>Märjamaa Spordiklubi - halduskulud</t>
  </si>
  <si>
    <t>hommikusöök (lapsevanemad tasuvad täiendavalt)</t>
  </si>
  <si>
    <t>Projekt "Puuetega inimeste eluaseme füüsiline kohandamine Märjamaa vallas"</t>
  </si>
  <si>
    <t>ruumide üür, võimla piletid</t>
  </si>
  <si>
    <t>Spordiklubide pearahad ja üritused</t>
  </si>
  <si>
    <t xml:space="preserve">Poti laat </t>
  </si>
  <si>
    <t>Mittetulunduslikuks tegevuseks antavad toetused 2019-jaotatakse korra alusel</t>
  </si>
  <si>
    <t>Russalu Külade Ühendus - majandamiskuludesks (elekter)</t>
  </si>
  <si>
    <t>Mittetulundusühing Märjamaa Saun - majandamiskuludeks (2 töötaja alampalk + maksud)</t>
  </si>
  <si>
    <t>Muutused 2019/2018</t>
  </si>
  <si>
    <t>Muutused %</t>
  </si>
  <si>
    <t>Orgita välijõusaal - kaasav eelarve</t>
  </si>
  <si>
    <t>VIGALA HARIDUSASUTUSTE ENERGIATÕHUSUSE PARENDAMINE 2019 -ELEKTRISÜSTEEMI OSALINE REKONSTRUEERIMINE</t>
  </si>
  <si>
    <t>VIGALA HARIDUSASUTUSTE ENERGIATÕHUSUSE PARENDAMINE 2019 - KIVI-VIGALA LASTEAIA SOOJUSTAMISE II ETAPP</t>
  </si>
  <si>
    <t>VIGALA HARIDUSASUTUSTE ENERGIATÕHUSUSE PARENDAMINE 2019 - ELEKTRISÜSTEEMI OSALINE REKONSTRUEERIMINE</t>
  </si>
  <si>
    <t>HIIETSE SILLA REKONSTRUEERIMINE (MAJANDUS- JA KOMMUNIKATSIOONIMINISTEERIUM)</t>
  </si>
  <si>
    <t>Osaluste soetus (-)</t>
  </si>
  <si>
    <t>2017 kassapõhine täitmine</t>
  </si>
  <si>
    <t xml:space="preserve">2018 kassapõhine eelarve </t>
  </si>
  <si>
    <t>Kivi-Vigala Lasteaed Pääsulind</t>
  </si>
  <si>
    <t xml:space="preserve">2018 kassapõhine täitmine </t>
  </si>
  <si>
    <t>Töökohaõppe juhendaja tasu</t>
  </si>
  <si>
    <t>Ühiskaartide, vanametalli ja GÜ veoauto müük</t>
  </si>
  <si>
    <t>Valla kalendrite müük ja muude trükiste müük</t>
  </si>
  <si>
    <t>Vana-Vigala Rahvamaja projektid</t>
  </si>
  <si>
    <t>Valgu Rahvamaja projektid</t>
  </si>
  <si>
    <t>Kasti-Orgita Lasteaia projektid</t>
  </si>
  <si>
    <t>Kivi-Vigala Põhikooli projektid</t>
  </si>
  <si>
    <t>Vana-Vigala Põhikooli projektid</t>
  </si>
  <si>
    <t>Trükised, muud kultuuriürituste projektid</t>
  </si>
  <si>
    <t>Märjamaa Päevade ja Märjamaa Folgi projektid</t>
  </si>
  <si>
    <t>Sipa-Laukna Lasteaia projektid</t>
  </si>
  <si>
    <t>Märjamaa Lasteaed Pillerpall projektid (sh 125 € annetused 2018)</t>
  </si>
  <si>
    <t>Märjamaa Valla Raamatukogu projektid (sh 243,87 € annetused 2018)</t>
  </si>
  <si>
    <t>Valgu Põhikooli projektid (sh 2100 € annetused 2018)</t>
  </si>
  <si>
    <t>RAIKKÜLA VALLA TEED, TÕRVAAUGU TEE</t>
  </si>
  <si>
    <t>KASE 7-3 KORTERI PÄRIMISMENETLUSE ALGATAMINE</t>
  </si>
  <si>
    <t>AKENDE JA UKSE VAHETUS</t>
  </si>
  <si>
    <t>Transpordivahendite soetamine</t>
  </si>
  <si>
    <t>SÕIDUATO VÄLJA OSTMINE SEOSES KASUTUSRENDILEPINGU LÕPPEMISEGA</t>
  </si>
  <si>
    <t>Raikküla Vabatahtliku Tuletõrje Selts</t>
  </si>
  <si>
    <t>Tiiu Pippar</t>
  </si>
  <si>
    <t>Naiskodukaitse Märjamaa jaoskond (Nele Pernits)</t>
  </si>
  <si>
    <t>MTÜ Ingli Puudutus</t>
  </si>
  <si>
    <t>Varbola Kultuuri ja Hariduse Selts</t>
  </si>
  <si>
    <t>MTÜ Gegeri Fitness ja Harrastussport</t>
  </si>
  <si>
    <t>Russalu Külade Ühendus</t>
  </si>
  <si>
    <t>0810212</t>
  </si>
  <si>
    <t>0810213</t>
  </si>
  <si>
    <t>0810216</t>
  </si>
  <si>
    <t>0810217</t>
  </si>
  <si>
    <t>0810215</t>
  </si>
  <si>
    <t>0810218</t>
  </si>
  <si>
    <t>0810219</t>
  </si>
  <si>
    <t>0810221</t>
  </si>
  <si>
    <t>MTÜ Frisbeeklubi Freeflyers</t>
  </si>
  <si>
    <t>Lähetuskulud - Vana-Vigala maadlus</t>
  </si>
  <si>
    <t>VALGU PÕHIKOOLI TEISALDATAVAD KORVPALLIKONSTRUKTSIOONID</t>
  </si>
  <si>
    <t>Osaluste soetus</t>
  </si>
  <si>
    <t>Maire Kork (Seltsing Varbola pensionäride ühendus "Tuluke"</t>
  </si>
  <si>
    <t>Mittetulundusühing Rapla Kirikumuusika Festival</t>
  </si>
  <si>
    <t>Mari Kann</t>
  </si>
  <si>
    <t>ATS SÜSTEEMI PAIGALDUS</t>
  </si>
  <si>
    <t>08202041</t>
  </si>
  <si>
    <t>08202071</t>
  </si>
  <si>
    <t xml:space="preserve">Riigikantselei - Tammepargi istutamine </t>
  </si>
  <si>
    <t>KIK 14376</t>
  </si>
  <si>
    <t>SA KIK - LOODUS PARIM ÕPPIMISE KOHT 2018</t>
  </si>
  <si>
    <t>TAI</t>
  </si>
  <si>
    <t>TERVISE ARENGU INSTITUUT - PROJEKT "IMELISED AASTAD"</t>
  </si>
  <si>
    <t>09212061</t>
  </si>
  <si>
    <t>09212071</t>
  </si>
  <si>
    <t xml:space="preserve">Valgu Rahvamaja - huviharidus ja huvitegevus </t>
  </si>
  <si>
    <t xml:space="preserve">Valgu Põhikool - huviharidus ja huvitegevus </t>
  </si>
  <si>
    <t>0960958</t>
  </si>
  <si>
    <t>SA KIK - VALGU PÕHIKOOLI ÕPPEKÄIGUD 2017/2018</t>
  </si>
  <si>
    <t>Kinnisvarainvesteeringute müük (osavald)</t>
  </si>
  <si>
    <t>Maa müük (osavald)</t>
  </si>
  <si>
    <t>VALGU RAHVAMAJA ATS SÜSTEEMI PAIGALDUS</t>
  </si>
  <si>
    <t>VALLAMAJA AKENDE JA USTE VAHETUS</t>
  </si>
  <si>
    <t>MÄRJAMAA MUUSIKA- JA KUNSTIKOOLI KLAVER</t>
  </si>
  <si>
    <t>2019 tekkepõhine eelarve I lugemine</t>
  </si>
  <si>
    <t xml:space="preserve">Russalu Külade Ühendus </t>
  </si>
  <si>
    <t>Märjamaa Valla Külavanemate Ühendus</t>
  </si>
  <si>
    <t>Valev Parker</t>
  </si>
  <si>
    <t>Triin Tähtla</t>
  </si>
  <si>
    <t>Nele Pernits (Naiskodukaitse Märjamaa jaoskond)</t>
  </si>
  <si>
    <t>Käbiküla Selts</t>
  </si>
  <si>
    <t>MTÜ Gegegri Fitness ja Harrastussport</t>
  </si>
  <si>
    <t>MTÜ Kaksjaviis</t>
  </si>
  <si>
    <t>MTÜ Jätkusuutlik Vana-Vigala</t>
  </si>
  <si>
    <t>EstLike MTÜ</t>
  </si>
  <si>
    <t>09110021</t>
  </si>
  <si>
    <t>09110041</t>
  </si>
  <si>
    <t>09212051</t>
  </si>
  <si>
    <t>09212011</t>
  </si>
  <si>
    <t>09212041</t>
  </si>
  <si>
    <t>Kivi-Vigala Põhikool (põhihariduse otsekulud)</t>
  </si>
  <si>
    <t>Vana-Vigala Põhikool (põhihariduse otsekulud)</t>
  </si>
  <si>
    <t>Märjamaa Gümnaasium (põhihariduse otsekulud)</t>
  </si>
  <si>
    <t>0921208</t>
  </si>
  <si>
    <t xml:space="preserve">Märjamaa Ujula - huviharidus ja huvitegevus </t>
  </si>
  <si>
    <t>Estlike MTÜ</t>
  </si>
  <si>
    <t>Eve Burmeister FIE</t>
  </si>
  <si>
    <t xml:space="preserve">Kivi-Vigala Rahvamaja - huviharidus ja huvitegevus </t>
  </si>
  <si>
    <t>Õppetoetused (transpordikulude hüvitis)</t>
  </si>
  <si>
    <t>MTÜ Rapla Sulgpalliklubi Valge Hani</t>
  </si>
  <si>
    <t xml:space="preserve">Sporditoetused </t>
  </si>
  <si>
    <t xml:space="preserve">2019 tekkepõhine eelarve II lugemine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</si>
</sst>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%"/>
    <numFmt numFmtId="166" formatCode="#,##0\ [$€-1];[Red]\-#,##0\ [$€-1]"/>
  </numFmts>
  <fonts count="13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40">
    <xf numFmtId="0" fontId="0" fillId="0" borderId="0" xfId="0"/>
    <xf numFmtId="0" fontId="3" fillId="0" borderId="0" xfId="5" applyFont="1"/>
    <xf numFmtId="0" fontId="3" fillId="0" borderId="6" xfId="6" applyFont="1" applyFill="1" applyBorder="1" applyAlignment="1" applyProtection="1">
      <alignment horizontal="left"/>
      <protection locked="0"/>
    </xf>
    <xf numFmtId="0" fontId="4" fillId="0" borderId="6" xfId="6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3" fillId="0" borderId="3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4" fillId="0" borderId="1" xfId="6" applyFont="1" applyFill="1" applyBorder="1" applyAlignment="1">
      <alignment horizontal="left"/>
    </xf>
    <xf numFmtId="0" fontId="4" fillId="0" borderId="0" xfId="5" applyFont="1"/>
    <xf numFmtId="0" fontId="4" fillId="0" borderId="0" xfId="6" applyFont="1" applyFill="1" applyBorder="1" applyAlignment="1">
      <alignment horizontal="left"/>
    </xf>
    <xf numFmtId="0" fontId="5" fillId="0" borderId="0" xfId="5" applyFont="1"/>
    <xf numFmtId="0" fontId="6" fillId="0" borderId="0" xfId="5" applyFont="1"/>
    <xf numFmtId="0" fontId="4" fillId="0" borderId="0" xfId="5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4" fillId="0" borderId="3" xfId="6" applyFont="1" applyFill="1" applyBorder="1" applyAlignment="1">
      <alignment horizontal="left"/>
    </xf>
    <xf numFmtId="0" fontId="3" fillId="0" borderId="5" xfId="5" applyFont="1" applyBorder="1" applyAlignment="1">
      <alignment horizontal="left"/>
    </xf>
    <xf numFmtId="0" fontId="3" fillId="0" borderId="0" xfId="5" applyFont="1" applyFill="1"/>
    <xf numFmtId="0" fontId="6" fillId="0" borderId="0" xfId="6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/>
    </xf>
    <xf numFmtId="49" fontId="4" fillId="0" borderId="0" xfId="6" applyNumberFormat="1" applyFont="1" applyFill="1" applyBorder="1" applyAlignment="1">
      <alignment horizontal="left"/>
    </xf>
    <xf numFmtId="49" fontId="4" fillId="0" borderId="7" xfId="6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6" applyNumberFormat="1" applyFont="1" applyFill="1" applyBorder="1" applyAlignment="1">
      <alignment horizontal="left"/>
    </xf>
    <xf numFmtId="0" fontId="4" fillId="0" borderId="5" xfId="5" applyFont="1" applyBorder="1" applyAlignment="1">
      <alignment horizontal="left"/>
    </xf>
    <xf numFmtId="0" fontId="3" fillId="0" borderId="2" xfId="6" applyFont="1" applyFill="1" applyBorder="1" applyAlignment="1">
      <alignment horizontal="left"/>
    </xf>
    <xf numFmtId="0" fontId="3" fillId="0" borderId="7" xfId="6" applyFont="1" applyFill="1" applyBorder="1" applyAlignment="1">
      <alignment horizontal="left"/>
    </xf>
    <xf numFmtId="0" fontId="3" fillId="0" borderId="4" xfId="6" applyFont="1" applyFill="1" applyBorder="1" applyAlignment="1">
      <alignment horizontal="left"/>
    </xf>
    <xf numFmtId="0" fontId="4" fillId="0" borderId="7" xfId="5" applyFont="1" applyBorder="1" applyAlignment="1">
      <alignment horizontal="left"/>
    </xf>
    <xf numFmtId="0" fontId="3" fillId="0" borderId="7" xfId="5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5" applyFont="1" applyBorder="1" applyAlignment="1">
      <alignment horizontal="left"/>
    </xf>
    <xf numFmtId="0" fontId="3" fillId="0" borderId="5" xfId="6" applyFont="1" applyFill="1" applyBorder="1" applyAlignment="1">
      <alignment horizontal="left"/>
    </xf>
    <xf numFmtId="0" fontId="3" fillId="0" borderId="4" xfId="5" applyFont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49" fontId="5" fillId="0" borderId="7" xfId="6" applyNumberFormat="1" applyFont="1" applyFill="1" applyBorder="1" applyAlignment="1">
      <alignment horizontal="left"/>
    </xf>
    <xf numFmtId="49" fontId="4" fillId="0" borderId="2" xfId="6" applyNumberFormat="1" applyFont="1" applyFill="1" applyBorder="1" applyAlignment="1">
      <alignment horizontal="left"/>
    </xf>
    <xf numFmtId="49" fontId="4" fillId="0" borderId="4" xfId="6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6" xfId="6" applyFont="1" applyFill="1" applyBorder="1" applyProtection="1">
      <protection locked="0"/>
    </xf>
    <xf numFmtId="0" fontId="4" fillId="0" borderId="6" xfId="6" applyFont="1" applyFill="1" applyBorder="1"/>
    <xf numFmtId="0" fontId="3" fillId="0" borderId="0" xfId="6" applyFont="1" applyFill="1" applyBorder="1"/>
    <xf numFmtId="0" fontId="4" fillId="0" borderId="0" xfId="6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6" applyFont="1" applyFill="1" applyBorder="1"/>
    <xf numFmtId="0" fontId="4" fillId="0" borderId="0" xfId="5" applyFont="1" applyFill="1" applyBorder="1"/>
    <xf numFmtId="0" fontId="3" fillId="0" borderId="0" xfId="5" applyFont="1" applyFill="1" applyBorder="1"/>
    <xf numFmtId="0" fontId="3" fillId="0" borderId="1" xfId="6" applyFont="1" applyFill="1" applyBorder="1"/>
    <xf numFmtId="0" fontId="4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5" applyFont="1" applyBorder="1"/>
    <xf numFmtId="2" fontId="3" fillId="0" borderId="0" xfId="6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4" fillId="0" borderId="10" xfId="5" applyNumberFormat="1" applyFont="1" applyBorder="1"/>
    <xf numFmtId="0" fontId="5" fillId="0" borderId="0" xfId="6" applyFont="1" applyFill="1" applyBorder="1" applyAlignment="1">
      <alignment horizontal="left"/>
    </xf>
    <xf numFmtId="3" fontId="3" fillId="0" borderId="0" xfId="5" applyNumberFormat="1" applyFont="1"/>
    <xf numFmtId="49" fontId="3" fillId="0" borderId="0" xfId="6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4" fillId="0" borderId="5" xfId="5" applyFont="1" applyFill="1" applyBorder="1" applyAlignment="1">
      <alignment horizontal="left"/>
    </xf>
    <xf numFmtId="0" fontId="3" fillId="0" borderId="6" xfId="6" applyFont="1" applyFill="1" applyBorder="1"/>
    <xf numFmtId="3" fontId="4" fillId="0" borderId="8" xfId="5" applyNumberFormat="1" applyFont="1" applyFill="1" applyBorder="1" applyAlignment="1">
      <alignment horizontal="left"/>
    </xf>
    <xf numFmtId="0" fontId="3" fillId="0" borderId="0" xfId="5" applyFont="1" applyFill="1" applyBorder="1" applyAlignment="1">
      <alignment wrapText="1"/>
    </xf>
    <xf numFmtId="3" fontId="4" fillId="0" borderId="0" xfId="5" applyNumberFormat="1" applyFont="1" applyBorder="1" applyAlignment="1">
      <alignment horizontal="right"/>
    </xf>
    <xf numFmtId="3" fontId="3" fillId="0" borderId="7" xfId="6" applyNumberFormat="1" applyFont="1" applyFill="1" applyBorder="1" applyAlignment="1" applyProtection="1"/>
    <xf numFmtId="4" fontId="3" fillId="0" borderId="10" xfId="5" applyNumberFormat="1" applyFont="1" applyBorder="1"/>
    <xf numFmtId="4" fontId="4" fillId="0" borderId="10" xfId="5" applyNumberFormat="1" applyFont="1" applyBorder="1"/>
    <xf numFmtId="4" fontId="3" fillId="0" borderId="10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1" applyNumberFormat="1" applyFont="1" applyBorder="1" applyAlignment="1">
      <alignment horizontal="right" wrapText="1"/>
    </xf>
    <xf numFmtId="4" fontId="3" fillId="0" borderId="10" xfId="1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5" applyNumberFormat="1" applyFont="1" applyBorder="1" applyAlignment="1">
      <alignment wrapText="1"/>
    </xf>
    <xf numFmtId="4" fontId="3" fillId="0" borderId="10" xfId="6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11" xfId="6" applyNumberFormat="1" applyFont="1" applyFill="1" applyBorder="1" applyAlignment="1">
      <alignment horizontal="right"/>
    </xf>
    <xf numFmtId="4" fontId="4" fillId="0" borderId="10" xfId="6" applyNumberFormat="1" applyFont="1" applyFill="1" applyBorder="1" applyAlignment="1">
      <alignment horizontal="right"/>
    </xf>
    <xf numFmtId="4" fontId="4" fillId="0" borderId="10" xfId="6" applyNumberFormat="1" applyFont="1" applyFill="1" applyBorder="1" applyAlignment="1">
      <alignment horizontal="right" wrapText="1"/>
    </xf>
    <xf numFmtId="4" fontId="3" fillId="0" borderId="10" xfId="6" applyNumberFormat="1" applyFont="1" applyFill="1" applyBorder="1" applyAlignment="1">
      <alignment horizontal="right" wrapText="1"/>
    </xf>
    <xf numFmtId="4" fontId="3" fillId="0" borderId="10" xfId="5" applyNumberFormat="1" applyFont="1" applyFill="1" applyBorder="1" applyAlignment="1">
      <alignment horizontal="right"/>
    </xf>
    <xf numFmtId="4" fontId="3" fillId="0" borderId="10" xfId="5" applyNumberFormat="1" applyFont="1" applyBorder="1" applyAlignment="1">
      <alignment horizontal="right" wrapText="1"/>
    </xf>
    <xf numFmtId="4" fontId="3" fillId="0" borderId="10" xfId="5" applyNumberFormat="1" applyFont="1" applyBorder="1" applyAlignment="1">
      <alignment horizontal="right"/>
    </xf>
    <xf numFmtId="4" fontId="4" fillId="0" borderId="10" xfId="5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0" xfId="5" applyNumberFormat="1" applyFont="1" applyAlignment="1">
      <alignment horizontal="right"/>
    </xf>
    <xf numFmtId="4" fontId="4" fillId="0" borderId="10" xfId="5" applyNumberFormat="1" applyFont="1" applyBorder="1" applyAlignment="1">
      <alignment wrapText="1"/>
    </xf>
    <xf numFmtId="4" fontId="4" fillId="0" borderId="10" xfId="5" applyNumberFormat="1" applyFont="1" applyBorder="1" applyAlignment="1" applyProtection="1">
      <protection locked="0"/>
    </xf>
    <xf numFmtId="4" fontId="4" fillId="0" borderId="10" xfId="0" applyNumberFormat="1" applyFont="1" applyBorder="1"/>
    <xf numFmtId="4" fontId="3" fillId="0" borderId="10" xfId="0" applyNumberFormat="1" applyFont="1" applyBorder="1"/>
    <xf numFmtId="4" fontId="4" fillId="0" borderId="8" xfId="5" applyNumberFormat="1" applyFont="1" applyFill="1" applyBorder="1" applyAlignment="1">
      <alignment horizontal="left"/>
    </xf>
    <xf numFmtId="4" fontId="4" fillId="0" borderId="10" xfId="5" applyNumberFormat="1" applyFont="1" applyFill="1" applyBorder="1"/>
    <xf numFmtId="4" fontId="3" fillId="0" borderId="10" xfId="6" applyNumberFormat="1" applyFont="1" applyFill="1" applyBorder="1" applyAlignment="1" applyProtection="1"/>
    <xf numFmtId="4" fontId="4" fillId="0" borderId="10" xfId="5" applyNumberFormat="1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5" applyNumberFormat="1" applyFont="1" applyFill="1" applyBorder="1" applyAlignment="1">
      <alignment horizontal="right" wrapText="1"/>
    </xf>
    <xf numFmtId="4" fontId="3" fillId="0" borderId="11" xfId="5" applyNumberFormat="1" applyFont="1" applyFill="1" applyBorder="1" applyAlignment="1">
      <alignment horizontal="right"/>
    </xf>
    <xf numFmtId="4" fontId="4" fillId="0" borderId="11" xfId="6" applyNumberFormat="1" applyFont="1" applyFill="1" applyBorder="1" applyAlignment="1">
      <alignment horizontal="right"/>
    </xf>
    <xf numFmtId="3" fontId="3" fillId="0" borderId="7" xfId="5" applyNumberFormat="1" applyFont="1" applyBorder="1" applyAlignment="1" applyProtection="1">
      <protection locked="0"/>
    </xf>
    <xf numFmtId="3" fontId="4" fillId="0" borderId="0" xfId="5" applyNumberFormat="1" applyFont="1" applyBorder="1" applyAlignment="1" applyProtection="1">
      <protection locked="0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3" fillId="0" borderId="0" xfId="5" applyNumberFormat="1" applyFont="1" applyBorder="1" applyAlignment="1" applyProtection="1">
      <protection locked="0"/>
    </xf>
    <xf numFmtId="3" fontId="3" fillId="0" borderId="0" xfId="0" applyNumberFormat="1" applyFont="1" applyBorder="1" applyAlignment="1">
      <alignment wrapText="1"/>
    </xf>
    <xf numFmtId="3" fontId="3" fillId="0" borderId="10" xfId="5" applyNumberFormat="1" applyFont="1" applyFill="1" applyBorder="1" applyAlignment="1">
      <alignment horizontal="right"/>
    </xf>
    <xf numFmtId="3" fontId="3" fillId="0" borderId="11" xfId="5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3" fontId="4" fillId="0" borderId="8" xfId="5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wrapText="1"/>
    </xf>
    <xf numFmtId="3" fontId="4" fillId="0" borderId="10" xfId="5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0" fontId="4" fillId="0" borderId="9" xfId="5" applyFont="1" applyBorder="1" applyAlignment="1">
      <alignment horizontal="center" wrapText="1"/>
    </xf>
    <xf numFmtId="4" fontId="4" fillId="0" borderId="8" xfId="6" applyNumberFormat="1" applyFont="1" applyFill="1" applyBorder="1" applyAlignment="1" applyProtection="1">
      <alignment horizontal="center" wrapText="1"/>
      <protection locked="0"/>
    </xf>
    <xf numFmtId="4" fontId="4" fillId="0" borderId="8" xfId="6" applyNumberFormat="1" applyFont="1" applyFill="1" applyBorder="1" applyAlignment="1" applyProtection="1">
      <alignment horizontal="right"/>
    </xf>
    <xf numFmtId="4" fontId="4" fillId="0" borderId="9" xfId="6" applyNumberFormat="1" applyFont="1" applyFill="1" applyBorder="1" applyAlignment="1" applyProtection="1">
      <alignment horizontal="right"/>
    </xf>
    <xf numFmtId="4" fontId="4" fillId="0" borderId="10" xfId="6" applyNumberFormat="1" applyFont="1" applyFill="1" applyBorder="1" applyAlignment="1" applyProtection="1">
      <alignment horizontal="right"/>
    </xf>
    <xf numFmtId="3" fontId="4" fillId="0" borderId="0" xfId="6" applyNumberFormat="1" applyFont="1" applyFill="1" applyBorder="1" applyAlignment="1" applyProtection="1"/>
    <xf numFmtId="3" fontId="3" fillId="0" borderId="0" xfId="6" applyNumberFormat="1" applyFont="1" applyFill="1" applyBorder="1" applyAlignment="1" applyProtection="1"/>
    <xf numFmtId="4" fontId="4" fillId="0" borderId="11" xfId="6" applyNumberFormat="1" applyFont="1" applyFill="1" applyBorder="1" applyAlignment="1" applyProtection="1">
      <alignment horizontal="right"/>
    </xf>
    <xf numFmtId="3" fontId="4" fillId="0" borderId="9" xfId="6" applyNumberFormat="1" applyFont="1" applyFill="1" applyBorder="1" applyAlignment="1" applyProtection="1"/>
    <xf numFmtId="3" fontId="4" fillId="0" borderId="10" xfId="6" applyNumberFormat="1" applyFont="1" applyFill="1" applyBorder="1" applyAlignment="1" applyProtection="1"/>
    <xf numFmtId="4" fontId="4" fillId="0" borderId="10" xfId="6" applyNumberFormat="1" applyFont="1" applyFill="1" applyBorder="1" applyAlignment="1" applyProtection="1">
      <alignment horizontal="right"/>
      <protection locked="0"/>
    </xf>
    <xf numFmtId="3" fontId="4" fillId="0" borderId="10" xfId="6" applyNumberFormat="1" applyFont="1" applyFill="1" applyBorder="1" applyAlignment="1" applyProtection="1">
      <protection locked="0"/>
    </xf>
    <xf numFmtId="4" fontId="3" fillId="0" borderId="10" xfId="6" applyNumberFormat="1" applyFont="1" applyFill="1" applyBorder="1" applyAlignment="1" applyProtection="1">
      <alignment horizontal="right"/>
      <protection locked="0"/>
    </xf>
    <xf numFmtId="3" fontId="3" fillId="0" borderId="10" xfId="6" applyNumberFormat="1" applyFont="1" applyFill="1" applyBorder="1" applyAlignment="1" applyProtection="1">
      <protection locked="0"/>
    </xf>
    <xf numFmtId="3" fontId="3" fillId="0" borderId="7" xfId="6" applyNumberFormat="1" applyFont="1" applyFill="1" applyBorder="1" applyAlignment="1" applyProtection="1">
      <protection locked="0"/>
    </xf>
    <xf numFmtId="3" fontId="3" fillId="0" borderId="10" xfId="6" applyNumberFormat="1" applyFont="1" applyFill="1" applyBorder="1" applyAlignment="1" applyProtection="1"/>
    <xf numFmtId="4" fontId="3" fillId="0" borderId="9" xfId="6" applyNumberFormat="1" applyFont="1" applyFill="1" applyBorder="1" applyAlignment="1">
      <alignment horizontal="right"/>
    </xf>
    <xf numFmtId="4" fontId="4" fillId="0" borderId="11" xfId="6" applyNumberFormat="1" applyFont="1" applyFill="1" applyBorder="1" applyAlignment="1" applyProtection="1"/>
    <xf numFmtId="4" fontId="4" fillId="0" borderId="8" xfId="6" applyNumberFormat="1" applyFont="1" applyFill="1" applyBorder="1" applyAlignment="1" applyProtection="1"/>
    <xf numFmtId="4" fontId="3" fillId="0" borderId="9" xfId="6" applyNumberFormat="1" applyFont="1" applyFill="1" applyBorder="1" applyAlignment="1" applyProtection="1"/>
    <xf numFmtId="3" fontId="3" fillId="0" borderId="2" xfId="6" applyNumberFormat="1" applyFont="1" applyFill="1" applyBorder="1" applyAlignment="1" applyProtection="1"/>
    <xf numFmtId="4" fontId="3" fillId="0" borderId="11" xfId="6" applyNumberFormat="1" applyFont="1" applyFill="1" applyBorder="1" applyAlignment="1" applyProtection="1">
      <protection locked="0"/>
    </xf>
    <xf numFmtId="3" fontId="3" fillId="0" borderId="4" xfId="6" applyNumberFormat="1" applyFont="1" applyFill="1" applyBorder="1" applyAlignment="1" applyProtection="1">
      <protection locked="0"/>
    </xf>
    <xf numFmtId="4" fontId="4" fillId="0" borderId="10" xfId="6" applyNumberFormat="1" applyFont="1" applyFill="1" applyBorder="1" applyAlignment="1" applyProtection="1">
      <protection locked="0"/>
    </xf>
    <xf numFmtId="4" fontId="3" fillId="0" borderId="10" xfId="5" applyNumberFormat="1" applyFont="1" applyBorder="1" applyAlignment="1" applyProtection="1">
      <protection locked="0"/>
    </xf>
    <xf numFmtId="0" fontId="3" fillId="0" borderId="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9" xfId="5" applyNumberFormat="1" applyFont="1" applyBorder="1" applyAlignment="1" applyProtection="1">
      <alignment horizontal="right"/>
      <protection locked="0"/>
    </xf>
    <xf numFmtId="4" fontId="4" fillId="0" borderId="10" xfId="5" applyNumberFormat="1" applyFont="1" applyBorder="1" applyAlignment="1" applyProtection="1">
      <alignment horizontal="right"/>
      <protection locked="0"/>
    </xf>
    <xf numFmtId="4" fontId="4" fillId="0" borderId="10" xfId="5" applyNumberFormat="1" applyFont="1" applyBorder="1" applyAlignment="1" applyProtection="1"/>
    <xf numFmtId="4" fontId="4" fillId="0" borderId="9" xfId="5" applyNumberFormat="1" applyFont="1" applyBorder="1" applyAlignment="1" applyProtection="1"/>
    <xf numFmtId="4" fontId="4" fillId="0" borderId="9" xfId="5" applyNumberFormat="1" applyFont="1" applyBorder="1" applyAlignment="1" applyProtection="1">
      <protection locked="0"/>
    </xf>
    <xf numFmtId="4" fontId="3" fillId="0" borderId="10" xfId="5" applyNumberFormat="1" applyFont="1" applyBorder="1" applyAlignment="1" applyProtection="1">
      <alignment wrapText="1"/>
      <protection locked="0"/>
    </xf>
    <xf numFmtId="4" fontId="3" fillId="0" borderId="11" xfId="0" applyNumberFormat="1" applyFont="1" applyBorder="1" applyAlignment="1">
      <alignment horizontal="right" vertical="center" wrapText="1"/>
    </xf>
    <xf numFmtId="3" fontId="4" fillId="0" borderId="3" xfId="5" applyNumberFormat="1" applyFont="1" applyBorder="1" applyAlignment="1" applyProtection="1">
      <protection locked="0"/>
    </xf>
    <xf numFmtId="3" fontId="3" fillId="0" borderId="1" xfId="5" applyNumberFormat="1" applyFont="1" applyBorder="1" applyAlignment="1" applyProtection="1">
      <protection locked="0"/>
    </xf>
    <xf numFmtId="3" fontId="4" fillId="0" borderId="0" xfId="5" applyNumberFormat="1" applyFont="1" applyBorder="1" applyAlignment="1" applyProtection="1"/>
    <xf numFmtId="0" fontId="4" fillId="0" borderId="0" xfId="5" applyFont="1" applyFill="1" applyBorder="1" applyAlignment="1">
      <alignment wrapText="1"/>
    </xf>
    <xf numFmtId="0" fontId="4" fillId="0" borderId="6" xfId="6" applyFont="1" applyFill="1" applyBorder="1" applyAlignment="1">
      <alignment wrapText="1"/>
    </xf>
    <xf numFmtId="0" fontId="3" fillId="0" borderId="3" xfId="6" applyFont="1" applyFill="1" applyBorder="1" applyAlignment="1">
      <alignment wrapText="1"/>
    </xf>
    <xf numFmtId="0" fontId="4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3" fillId="0" borderId="0" xfId="5" applyFont="1" applyBorder="1" applyAlignment="1">
      <alignment wrapText="1"/>
    </xf>
    <xf numFmtId="0" fontId="4" fillId="0" borderId="0" xfId="5" applyFont="1" applyBorder="1" applyAlignment="1">
      <alignment wrapText="1"/>
    </xf>
    <xf numFmtId="0" fontId="4" fillId="0" borderId="3" xfId="5" applyFont="1" applyBorder="1" applyAlignment="1">
      <alignment wrapText="1"/>
    </xf>
    <xf numFmtId="0" fontId="5" fillId="0" borderId="0" xfId="6" applyFont="1" applyFill="1" applyBorder="1" applyAlignment="1">
      <alignment wrapText="1"/>
    </xf>
    <xf numFmtId="0" fontId="3" fillId="2" borderId="5" xfId="5" applyFont="1" applyFill="1" applyBorder="1" applyAlignment="1">
      <alignment horizontal="left"/>
    </xf>
    <xf numFmtId="0" fontId="4" fillId="2" borderId="6" xfId="6" applyFont="1" applyFill="1" applyBorder="1" applyAlignment="1">
      <alignment horizontal="left"/>
    </xf>
    <xf numFmtId="0" fontId="4" fillId="2" borderId="3" xfId="6" applyFont="1" applyFill="1" applyBorder="1"/>
    <xf numFmtId="4" fontId="4" fillId="2" borderId="9" xfId="6" applyNumberFormat="1" applyFont="1" applyFill="1" applyBorder="1" applyAlignment="1" applyProtection="1">
      <alignment horizontal="right"/>
    </xf>
    <xf numFmtId="3" fontId="4" fillId="2" borderId="8" xfId="5" applyNumberFormat="1" applyFont="1" applyFill="1" applyBorder="1" applyAlignment="1">
      <alignment horizontal="right"/>
    </xf>
    <xf numFmtId="165" fontId="4" fillId="2" borderId="8" xfId="0" applyNumberFormat="1" applyFont="1" applyFill="1" applyBorder="1" applyAlignment="1">
      <alignment wrapText="1"/>
    </xf>
    <xf numFmtId="0" fontId="4" fillId="2" borderId="6" xfId="6" applyFont="1" applyFill="1" applyBorder="1" applyAlignment="1">
      <alignment wrapText="1"/>
    </xf>
    <xf numFmtId="4" fontId="4" fillId="2" borderId="8" xfId="6" applyNumberFormat="1" applyFont="1" applyFill="1" applyBorder="1" applyAlignment="1" applyProtection="1"/>
    <xf numFmtId="0" fontId="3" fillId="3" borderId="4" xfId="5" applyFont="1" applyFill="1" applyBorder="1" applyAlignment="1">
      <alignment horizontal="left"/>
    </xf>
    <xf numFmtId="0" fontId="4" fillId="3" borderId="1" xfId="5" applyFont="1" applyFill="1" applyBorder="1" applyAlignment="1">
      <alignment horizontal="left"/>
    </xf>
    <xf numFmtId="0" fontId="3" fillId="3" borderId="1" xfId="5" applyFont="1" applyFill="1" applyBorder="1"/>
    <xf numFmtId="4" fontId="4" fillId="3" borderId="11" xfId="5" applyNumberFormat="1" applyFont="1" applyFill="1" applyBorder="1"/>
    <xf numFmtId="3" fontId="4" fillId="3" borderId="8" xfId="5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wrapText="1"/>
    </xf>
    <xf numFmtId="0" fontId="3" fillId="2" borderId="4" xfId="5" applyFont="1" applyFill="1" applyBorder="1" applyAlignment="1">
      <alignment horizontal="left"/>
    </xf>
    <xf numFmtId="0" fontId="4" fillId="2" borderId="6" xfId="5" applyFont="1" applyFill="1" applyBorder="1" applyAlignment="1">
      <alignment horizontal="left"/>
    </xf>
    <xf numFmtId="0" fontId="3" fillId="2" borderId="6" xfId="5" applyFont="1" applyFill="1" applyBorder="1"/>
    <xf numFmtId="4" fontId="4" fillId="2" borderId="8" xfId="5" applyNumberFormat="1" applyFont="1" applyFill="1" applyBorder="1" applyAlignment="1">
      <alignment horizontal="right"/>
    </xf>
    <xf numFmtId="0" fontId="3" fillId="3" borderId="5" xfId="5" applyFont="1" applyFill="1" applyBorder="1" applyAlignment="1">
      <alignment horizontal="left"/>
    </xf>
    <xf numFmtId="0" fontId="4" fillId="3" borderId="6" xfId="6" applyFont="1" applyFill="1" applyBorder="1" applyAlignment="1">
      <alignment horizontal="left"/>
    </xf>
    <xf numFmtId="0" fontId="3" fillId="3" borderId="6" xfId="6" applyFont="1" applyFill="1" applyBorder="1"/>
    <xf numFmtId="4" fontId="4" fillId="3" borderId="8" xfId="5" applyNumberFormat="1" applyFont="1" applyFill="1" applyBorder="1"/>
    <xf numFmtId="4" fontId="4" fillId="2" borderId="8" xfId="5" applyNumberFormat="1" applyFont="1" applyFill="1" applyBorder="1"/>
    <xf numFmtId="0" fontId="4" fillId="3" borderId="5" xfId="5" applyFont="1" applyFill="1" applyBorder="1" applyAlignment="1">
      <alignment horizontal="left"/>
    </xf>
    <xf numFmtId="4" fontId="4" fillId="3" borderId="8" xfId="5" applyNumberFormat="1" applyFont="1" applyFill="1" applyBorder="1" applyAlignment="1">
      <alignment wrapText="1"/>
    </xf>
    <xf numFmtId="0" fontId="4" fillId="2" borderId="5" xfId="5" applyFont="1" applyFill="1" applyBorder="1" applyAlignment="1">
      <alignment horizontal="left"/>
    </xf>
    <xf numFmtId="0" fontId="3" fillId="2" borderId="6" xfId="6" applyFont="1" applyFill="1" applyBorder="1"/>
    <xf numFmtId="4" fontId="3" fillId="2" borderId="8" xfId="6" applyNumberFormat="1" applyFont="1" applyFill="1" applyBorder="1" applyAlignment="1">
      <alignment horizontal="right"/>
    </xf>
    <xf numFmtId="4" fontId="4" fillId="3" borderId="8" xfId="6" applyNumberFormat="1" applyFont="1" applyFill="1" applyBorder="1" applyAlignment="1" applyProtection="1">
      <alignment horizontal="right"/>
    </xf>
    <xf numFmtId="49" fontId="4" fillId="2" borderId="5" xfId="6" applyNumberFormat="1" applyFont="1" applyFill="1" applyBorder="1" applyAlignment="1">
      <alignment horizontal="left"/>
    </xf>
    <xf numFmtId="0" fontId="4" fillId="2" borderId="6" xfId="6" applyFont="1" applyFill="1" applyBorder="1"/>
    <xf numFmtId="4" fontId="4" fillId="2" borderId="8" xfId="5" applyNumberFormat="1" applyFont="1" applyFill="1" applyBorder="1" applyAlignment="1" applyProtection="1">
      <alignment horizontal="right"/>
    </xf>
    <xf numFmtId="0" fontId="3" fillId="2" borderId="6" xfId="5" applyFont="1" applyFill="1" applyBorder="1" applyAlignment="1">
      <alignment wrapText="1"/>
    </xf>
    <xf numFmtId="4" fontId="4" fillId="2" borderId="8" xfId="5" applyNumberFormat="1" applyFont="1" applyFill="1" applyBorder="1" applyAlignment="1" applyProtection="1"/>
    <xf numFmtId="4" fontId="4" fillId="2" borderId="8" xfId="5" applyNumberFormat="1" applyFont="1" applyFill="1" applyBorder="1" applyAlignment="1" applyProtection="1">
      <protection locked="0"/>
    </xf>
    <xf numFmtId="3" fontId="4" fillId="2" borderId="6" xfId="5" applyNumberFormat="1" applyFont="1" applyFill="1" applyBorder="1" applyAlignment="1" applyProtection="1"/>
    <xf numFmtId="0" fontId="7" fillId="0" borderId="0" xfId="5" applyFont="1"/>
    <xf numFmtId="166" fontId="7" fillId="0" borderId="0" xfId="5" applyNumberFormat="1" applyFont="1"/>
    <xf numFmtId="3" fontId="4" fillId="0" borderId="0" xfId="5" applyNumberFormat="1" applyFont="1"/>
    <xf numFmtId="3" fontId="4" fillId="0" borderId="5" xfId="6" applyNumberFormat="1" applyFont="1" applyFill="1" applyBorder="1" applyAlignment="1" applyProtection="1">
      <alignment horizontal="center" wrapText="1"/>
      <protection locked="0"/>
    </xf>
    <xf numFmtId="3" fontId="4" fillId="2" borderId="3" xfId="6" applyNumberFormat="1" applyFont="1" applyFill="1" applyBorder="1" applyAlignment="1" applyProtection="1"/>
    <xf numFmtId="3" fontId="4" fillId="0" borderId="6" xfId="6" applyNumberFormat="1" applyFont="1" applyFill="1" applyBorder="1" applyAlignment="1" applyProtection="1"/>
    <xf numFmtId="3" fontId="3" fillId="0" borderId="0" xfId="6" applyNumberFormat="1" applyFont="1" applyFill="1" applyBorder="1" applyAlignment="1" applyProtection="1">
      <protection locked="0"/>
    </xf>
    <xf numFmtId="3" fontId="4" fillId="0" borderId="3" xfId="6" applyNumberFormat="1" applyFont="1" applyFill="1" applyBorder="1" applyAlignment="1" applyProtection="1"/>
    <xf numFmtId="3" fontId="4" fillId="0" borderId="1" xfId="6" applyNumberFormat="1" applyFont="1" applyFill="1" applyBorder="1" applyAlignment="1" applyProtection="1"/>
    <xf numFmtId="3" fontId="3" fillId="0" borderId="3" xfId="6" applyNumberFormat="1" applyFont="1" applyFill="1" applyBorder="1" applyProtection="1">
      <protection locked="0"/>
    </xf>
    <xf numFmtId="3" fontId="3" fillId="0" borderId="0" xfId="6" applyNumberFormat="1" applyFont="1" applyFill="1" applyBorder="1" applyProtection="1">
      <protection locked="0"/>
    </xf>
    <xf numFmtId="3" fontId="4" fillId="2" borderId="6" xfId="6" applyNumberFormat="1" applyFont="1" applyFill="1" applyBorder="1" applyAlignment="1" applyProtection="1"/>
    <xf numFmtId="3" fontId="4" fillId="3" borderId="1" xfId="5" applyNumberFormat="1" applyFont="1" applyFill="1" applyBorder="1"/>
    <xf numFmtId="3" fontId="4" fillId="2" borderId="6" xfId="5" applyNumberFormat="1" applyFont="1" applyFill="1" applyBorder="1"/>
    <xf numFmtId="3" fontId="4" fillId="0" borderId="0" xfId="6" applyNumberFormat="1" applyFont="1" applyFill="1" applyBorder="1" applyAlignment="1" applyProtection="1">
      <protection locked="0"/>
    </xf>
    <xf numFmtId="4" fontId="3" fillId="0" borderId="7" xfId="5" applyNumberFormat="1" applyFont="1" applyBorder="1" applyAlignment="1" applyProtection="1">
      <protection locked="0"/>
    </xf>
    <xf numFmtId="3" fontId="4" fillId="0" borderId="0" xfId="5" applyNumberFormat="1" applyFont="1" applyBorder="1"/>
    <xf numFmtId="3" fontId="3" fillId="0" borderId="0" xfId="5" applyNumberFormat="1" applyFont="1" applyBorder="1"/>
    <xf numFmtId="3" fontId="4" fillId="3" borderId="6" xfId="5" applyNumberFormat="1" applyFont="1" applyFill="1" applyBorder="1"/>
    <xf numFmtId="3" fontId="4" fillId="0" borderId="0" xfId="5" applyNumberFormat="1" applyFont="1" applyFill="1" applyBorder="1"/>
    <xf numFmtId="3" fontId="3" fillId="0" borderId="0" xfId="5" applyNumberFormat="1" applyFont="1" applyFill="1" applyBorder="1"/>
    <xf numFmtId="3" fontId="4" fillId="0" borderId="6" xfId="5" applyNumberFormat="1" applyFont="1" applyFill="1" applyBorder="1" applyAlignment="1">
      <alignment horizontal="left"/>
    </xf>
    <xf numFmtId="3" fontId="4" fillId="3" borderId="6" xfId="6" applyNumberFormat="1" applyFont="1" applyFill="1" applyBorder="1" applyAlignment="1" applyProtection="1"/>
    <xf numFmtId="3" fontId="4" fillId="0" borderId="0" xfId="1" applyNumberFormat="1" applyFont="1" applyBorder="1" applyAlignment="1">
      <alignment horizontal="right" wrapText="1"/>
    </xf>
    <xf numFmtId="3" fontId="3" fillId="0" borderId="0" xfId="1" applyNumberFormat="1" applyFont="1" applyBorder="1" applyAlignment="1">
      <alignment horizontal="right" wrapText="1"/>
    </xf>
    <xf numFmtId="3" fontId="3" fillId="0" borderId="0" xfId="5" applyNumberFormat="1" applyFont="1" applyBorder="1" applyAlignment="1" applyProtection="1"/>
    <xf numFmtId="3" fontId="3" fillId="0" borderId="1" xfId="5" applyNumberFormat="1" applyFont="1" applyBorder="1" applyAlignment="1" applyProtection="1"/>
    <xf numFmtId="3" fontId="4" fillId="0" borderId="3" xfId="5" applyNumberFormat="1" applyFont="1" applyBorder="1" applyAlignment="1" applyProtection="1"/>
    <xf numFmtId="3" fontId="4" fillId="2" borderId="6" xfId="5" applyNumberFormat="1" applyFont="1" applyFill="1" applyBorder="1" applyAlignment="1" applyProtection="1">
      <protection locked="0"/>
    </xf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 applyAlignment="1">
      <alignment wrapText="1"/>
    </xf>
    <xf numFmtId="3" fontId="4" fillId="0" borderId="6" xfId="5" applyNumberFormat="1" applyFont="1" applyBorder="1" applyAlignment="1">
      <alignment horizontal="center" wrapText="1"/>
    </xf>
    <xf numFmtId="3" fontId="3" fillId="0" borderId="1" xfId="5" applyNumberFormat="1" applyFont="1" applyBorder="1"/>
    <xf numFmtId="3" fontId="3" fillId="0" borderId="3" xfId="5" applyNumberFormat="1" applyFont="1" applyBorder="1"/>
    <xf numFmtId="3" fontId="3" fillId="0" borderId="3" xfId="6" applyNumberFormat="1" applyFont="1" applyFill="1" applyBorder="1" applyAlignment="1" applyProtection="1"/>
    <xf numFmtId="3" fontId="3" fillId="0" borderId="1" xfId="6" applyNumberFormat="1" applyFont="1" applyFill="1" applyBorder="1" applyAlignment="1" applyProtection="1">
      <protection locked="0"/>
    </xf>
    <xf numFmtId="3" fontId="4" fillId="0" borderId="3" xfId="6" applyNumberFormat="1" applyFont="1" applyFill="1" applyBorder="1" applyAlignment="1" applyProtection="1">
      <protection locked="0"/>
    </xf>
    <xf numFmtId="3" fontId="4" fillId="0" borderId="3" xfId="5" applyNumberFormat="1" applyFont="1" applyFill="1" applyBorder="1"/>
    <xf numFmtId="3" fontId="4" fillId="3" borderId="6" xfId="5" applyNumberFormat="1" applyFont="1" applyFill="1" applyBorder="1" applyAlignment="1">
      <alignment wrapText="1"/>
    </xf>
    <xf numFmtId="3" fontId="3" fillId="2" borderId="6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4" fillId="0" borderId="0" xfId="5" applyNumberFormat="1" applyFont="1" applyBorder="1" applyAlignment="1">
      <alignment wrapText="1"/>
    </xf>
    <xf numFmtId="3" fontId="4" fillId="0" borderId="1" xfId="5" applyNumberFormat="1" applyFont="1" applyBorder="1"/>
    <xf numFmtId="3" fontId="3" fillId="0" borderId="10" xfId="5" applyNumberFormat="1" applyFont="1" applyBorder="1"/>
    <xf numFmtId="4" fontId="4" fillId="2" borderId="9" xfId="6" applyNumberFormat="1" applyFont="1" applyFill="1" applyBorder="1" applyAlignment="1" applyProtection="1"/>
    <xf numFmtId="4" fontId="3" fillId="0" borderId="10" xfId="6" applyNumberFormat="1" applyFont="1" applyFill="1" applyBorder="1" applyAlignment="1" applyProtection="1">
      <protection locked="0"/>
    </xf>
    <xf numFmtId="4" fontId="4" fillId="0" borderId="9" xfId="6" applyNumberFormat="1" applyFont="1" applyFill="1" applyBorder="1" applyAlignment="1" applyProtection="1"/>
    <xf numFmtId="4" fontId="4" fillId="0" borderId="10" xfId="6" applyNumberFormat="1" applyFont="1" applyFill="1" applyBorder="1" applyAlignment="1" applyProtection="1"/>
    <xf numFmtId="4" fontId="3" fillId="0" borderId="11" xfId="6" applyNumberFormat="1" applyFont="1" applyFill="1" applyBorder="1" applyAlignment="1" applyProtection="1"/>
    <xf numFmtId="4" fontId="3" fillId="0" borderId="9" xfId="6" applyNumberFormat="1" applyFont="1" applyFill="1" applyBorder="1" applyProtection="1">
      <protection locked="0"/>
    </xf>
    <xf numFmtId="4" fontId="3" fillId="0" borderId="10" xfId="6" applyNumberFormat="1" applyFont="1" applyFill="1" applyBorder="1" applyProtection="1">
      <protection locked="0"/>
    </xf>
    <xf numFmtId="4" fontId="3" fillId="0" borderId="10" xfId="5" applyNumberFormat="1" applyFont="1" applyFill="1" applyBorder="1"/>
    <xf numFmtId="4" fontId="4" fillId="3" borderId="8" xfId="6" applyNumberFormat="1" applyFont="1" applyFill="1" applyBorder="1" applyAlignment="1" applyProtection="1"/>
    <xf numFmtId="4" fontId="3" fillId="0" borderId="10" xfId="5" applyNumberFormat="1" applyFont="1" applyBorder="1" applyAlignment="1" applyProtection="1"/>
    <xf numFmtId="4" fontId="3" fillId="0" borderId="11" xfId="5" applyNumberFormat="1" applyFont="1" applyBorder="1" applyAlignment="1" applyProtection="1"/>
    <xf numFmtId="4" fontId="3" fillId="0" borderId="11" xfId="5" applyNumberFormat="1" applyFont="1" applyBorder="1" applyAlignment="1" applyProtection="1">
      <protection locked="0"/>
    </xf>
    <xf numFmtId="4" fontId="3" fillId="0" borderId="11" xfId="0" applyNumberFormat="1" applyFont="1" applyBorder="1" applyAlignment="1">
      <alignment wrapText="1"/>
    </xf>
    <xf numFmtId="4" fontId="3" fillId="0" borderId="0" xfId="5" applyNumberFormat="1" applyFont="1"/>
    <xf numFmtId="3" fontId="3" fillId="0" borderId="11" xfId="5" applyNumberFormat="1" applyFont="1" applyBorder="1"/>
    <xf numFmtId="4" fontId="3" fillId="0" borderId="11" xfId="5" applyNumberFormat="1" applyFont="1" applyBorder="1"/>
    <xf numFmtId="4" fontId="4" fillId="0" borderId="0" xfId="5" applyNumberFormat="1" applyFont="1" applyBorder="1" applyAlignment="1" applyProtection="1">
      <protection locked="0"/>
    </xf>
    <xf numFmtId="4" fontId="4" fillId="0" borderId="0" xfId="5" applyNumberFormat="1" applyFont="1"/>
    <xf numFmtId="4" fontId="8" fillId="0" borderId="10" xfId="5" applyNumberFormat="1" applyFont="1" applyBorder="1" applyAlignment="1" applyProtection="1">
      <protection locked="0"/>
    </xf>
    <xf numFmtId="4" fontId="9" fillId="0" borderId="10" xfId="5" applyNumberFormat="1" applyFont="1" applyBorder="1" applyAlignment="1" applyProtection="1">
      <protection locked="0"/>
    </xf>
    <xf numFmtId="0" fontId="8" fillId="0" borderId="0" xfId="6" applyFont="1" applyFill="1" applyBorder="1" applyAlignment="1">
      <alignment horizontal="left"/>
    </xf>
    <xf numFmtId="0" fontId="8" fillId="0" borderId="0" xfId="5" applyFont="1" applyBorder="1" applyAlignment="1">
      <alignment wrapText="1"/>
    </xf>
    <xf numFmtId="4" fontId="3" fillId="0" borderId="11" xfId="5" applyNumberFormat="1" applyFont="1" applyBorder="1" applyAlignment="1">
      <alignment wrapText="1"/>
    </xf>
    <xf numFmtId="4" fontId="8" fillId="2" borderId="8" xfId="5" applyNumberFormat="1" applyFont="1" applyFill="1" applyBorder="1" applyAlignment="1" applyProtection="1"/>
    <xf numFmtId="4" fontId="8" fillId="0" borderId="9" xfId="5" applyNumberFormat="1" applyFont="1" applyBorder="1" applyAlignment="1" applyProtection="1">
      <protection locked="0"/>
    </xf>
    <xf numFmtId="3" fontId="4" fillId="0" borderId="2" xfId="6" applyNumberFormat="1" applyFont="1" applyFill="1" applyBorder="1" applyAlignment="1" applyProtection="1"/>
    <xf numFmtId="3" fontId="4" fillId="0" borderId="7" xfId="6" applyNumberFormat="1" applyFont="1" applyFill="1" applyBorder="1" applyAlignment="1" applyProtection="1">
      <protection locked="0"/>
    </xf>
    <xf numFmtId="3" fontId="4" fillId="0" borderId="7" xfId="6" applyNumberFormat="1" applyFont="1" applyFill="1" applyBorder="1" applyAlignment="1" applyProtection="1"/>
    <xf numFmtId="3" fontId="4" fillId="0" borderId="8" xfId="6" applyNumberFormat="1" applyFont="1" applyFill="1" applyBorder="1" applyAlignment="1" applyProtection="1"/>
    <xf numFmtId="3" fontId="4" fillId="0" borderId="11" xfId="6" applyNumberFormat="1" applyFont="1" applyFill="1" applyBorder="1" applyAlignment="1" applyProtection="1"/>
    <xf numFmtId="3" fontId="4" fillId="2" borderId="8" xfId="6" applyNumberFormat="1" applyFont="1" applyFill="1" applyBorder="1" applyAlignment="1" applyProtection="1"/>
    <xf numFmtId="3" fontId="4" fillId="3" borderId="11" xfId="5" applyNumberFormat="1" applyFont="1" applyFill="1" applyBorder="1"/>
    <xf numFmtId="3" fontId="3" fillId="0" borderId="10" xfId="5" applyNumberFormat="1" applyFont="1" applyBorder="1" applyAlignment="1" applyProtection="1">
      <protection locked="0"/>
    </xf>
    <xf numFmtId="3" fontId="4" fillId="0" borderId="10" xfId="5" applyNumberFormat="1" applyFont="1" applyBorder="1" applyAlignment="1" applyProtection="1">
      <protection locked="0"/>
    </xf>
    <xf numFmtId="3" fontId="4" fillId="3" borderId="8" xfId="5" applyNumberFormat="1" applyFont="1" applyFill="1" applyBorder="1"/>
    <xf numFmtId="3" fontId="4" fillId="3" borderId="8" xfId="5" applyNumberFormat="1" applyFont="1" applyFill="1" applyBorder="1" applyAlignment="1">
      <alignment wrapText="1"/>
    </xf>
    <xf numFmtId="3" fontId="4" fillId="3" borderId="8" xfId="6" applyNumberFormat="1" applyFont="1" applyFill="1" applyBorder="1" applyAlignment="1" applyProtection="1"/>
    <xf numFmtId="3" fontId="4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4" fillId="0" borderId="10" xfId="1" applyNumberFormat="1" applyFont="1" applyBorder="1" applyAlignment="1">
      <alignment horizontal="right" wrapText="1"/>
    </xf>
    <xf numFmtId="3" fontId="3" fillId="0" borderId="10" xfId="1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4" fillId="0" borderId="10" xfId="5" applyNumberFormat="1" applyFont="1" applyBorder="1" applyAlignment="1" applyProtection="1"/>
    <xf numFmtId="3" fontId="4" fillId="2" borderId="8" xfId="5" applyNumberFormat="1" applyFont="1" applyFill="1" applyBorder="1" applyAlignment="1" applyProtection="1"/>
    <xf numFmtId="3" fontId="3" fillId="0" borderId="10" xfId="5" applyNumberFormat="1" applyFont="1" applyBorder="1" applyAlignment="1" applyProtection="1"/>
    <xf numFmtId="3" fontId="4" fillId="2" borderId="8" xfId="5" applyNumberFormat="1" applyFont="1" applyFill="1" applyBorder="1" applyAlignment="1" applyProtection="1">
      <protection locked="0"/>
    </xf>
    <xf numFmtId="3" fontId="3" fillId="0" borderId="10" xfId="5" applyNumberFormat="1" applyFont="1" applyBorder="1" applyAlignment="1">
      <alignment horizontal="right"/>
    </xf>
    <xf numFmtId="3" fontId="3" fillId="0" borderId="10" xfId="0" applyNumberFormat="1" applyFont="1" applyBorder="1"/>
    <xf numFmtId="3" fontId="4" fillId="0" borderId="10" xfId="0" applyNumberFormat="1" applyFont="1" applyBorder="1"/>
    <xf numFmtId="3" fontId="4" fillId="0" borderId="10" xfId="5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4" fillId="0" borderId="8" xfId="5" applyNumberFormat="1" applyFont="1" applyBorder="1" applyAlignment="1">
      <alignment horizontal="center" wrapText="1"/>
    </xf>
    <xf numFmtId="3" fontId="3" fillId="0" borderId="9" xfId="5" applyNumberFormat="1" applyFont="1" applyBorder="1"/>
    <xf numFmtId="3" fontId="3" fillId="0" borderId="9" xfId="6" applyNumberFormat="1" applyFont="1" applyFill="1" applyBorder="1" applyAlignment="1" applyProtection="1"/>
    <xf numFmtId="3" fontId="3" fillId="0" borderId="11" xfId="6" applyNumberFormat="1" applyFont="1" applyFill="1" applyBorder="1" applyAlignment="1" applyProtection="1">
      <protection locked="0"/>
    </xf>
    <xf numFmtId="3" fontId="4" fillId="2" borderId="8" xfId="5" applyNumberFormat="1" applyFont="1" applyFill="1" applyBorder="1"/>
    <xf numFmtId="3" fontId="4" fillId="0" borderId="9" xfId="6" applyNumberFormat="1" applyFont="1" applyFill="1" applyBorder="1" applyAlignment="1" applyProtection="1">
      <protection locked="0"/>
    </xf>
    <xf numFmtId="3" fontId="3" fillId="0" borderId="11" xfId="5" applyNumberFormat="1" applyFont="1" applyBorder="1" applyAlignment="1" applyProtection="1">
      <protection locked="0"/>
    </xf>
    <xf numFmtId="3" fontId="4" fillId="0" borderId="9" xfId="5" applyNumberFormat="1" applyFont="1" applyFill="1" applyBorder="1"/>
    <xf numFmtId="3" fontId="4" fillId="0" borderId="9" xfId="5" applyNumberFormat="1" applyFont="1" applyBorder="1" applyAlignment="1" applyProtection="1">
      <protection locked="0"/>
    </xf>
    <xf numFmtId="3" fontId="4" fillId="0" borderId="9" xfId="5" applyNumberFormat="1" applyFont="1" applyBorder="1" applyAlignment="1" applyProtection="1"/>
    <xf numFmtId="3" fontId="4" fillId="0" borderId="11" xfId="5" applyNumberFormat="1" applyFont="1" applyBorder="1"/>
    <xf numFmtId="3" fontId="4" fillId="2" borderId="2" xfId="6" applyNumberFormat="1" applyFont="1" applyFill="1" applyBorder="1" applyAlignment="1" applyProtection="1"/>
    <xf numFmtId="3" fontId="4" fillId="2" borderId="5" xfId="5" applyNumberFormat="1" applyFont="1" applyFill="1" applyBorder="1" applyAlignment="1">
      <alignment horizontal="right"/>
    </xf>
    <xf numFmtId="0" fontId="10" fillId="0" borderId="0" xfId="5" applyFont="1"/>
    <xf numFmtId="3" fontId="3" fillId="0" borderId="4" xfId="6" applyNumberFormat="1" applyFont="1" applyFill="1" applyBorder="1" applyAlignment="1" applyProtection="1"/>
    <xf numFmtId="3" fontId="4" fillId="2" borderId="11" xfId="5" applyNumberFormat="1" applyFont="1" applyFill="1" applyBorder="1" applyAlignment="1">
      <alignment horizontal="right"/>
    </xf>
    <xf numFmtId="165" fontId="4" fillId="2" borderId="11" xfId="0" applyNumberFormat="1" applyFont="1" applyFill="1" applyBorder="1" applyAlignment="1">
      <alignment wrapText="1"/>
    </xf>
    <xf numFmtId="165" fontId="3" fillId="2" borderId="8" xfId="0" applyNumberFormat="1" applyFont="1" applyFill="1" applyBorder="1" applyAlignment="1">
      <alignment wrapText="1"/>
    </xf>
    <xf numFmtId="3" fontId="4" fillId="0" borderId="10" xfId="5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 wrapText="1"/>
    </xf>
    <xf numFmtId="3" fontId="10" fillId="0" borderId="0" xfId="5" applyNumberFormat="1" applyFont="1"/>
    <xf numFmtId="3" fontId="8" fillId="0" borderId="10" xfId="5" applyNumberFormat="1" applyFont="1" applyBorder="1" applyAlignment="1" applyProtection="1">
      <protection locked="0"/>
    </xf>
    <xf numFmtId="3" fontId="9" fillId="0" borderId="10" xfId="5" applyNumberFormat="1" applyFont="1" applyBorder="1" applyAlignment="1" applyProtection="1">
      <protection locked="0"/>
    </xf>
    <xf numFmtId="3" fontId="3" fillId="0" borderId="10" xfId="5" applyNumberFormat="1" applyFont="1" applyBorder="1" applyAlignment="1" applyProtection="1">
      <alignment wrapText="1"/>
      <protection locked="0"/>
    </xf>
    <xf numFmtId="3" fontId="3" fillId="0" borderId="10" xfId="5" applyNumberFormat="1" applyFont="1" applyBorder="1" applyAlignment="1">
      <alignment wrapText="1"/>
    </xf>
    <xf numFmtId="3" fontId="4" fillId="0" borderId="10" xfId="5" applyNumberFormat="1" applyFont="1" applyBorder="1" applyAlignment="1" applyProtection="1">
      <alignment wrapText="1"/>
      <protection locked="0"/>
    </xf>
    <xf numFmtId="0" fontId="4" fillId="3" borderId="6" xfId="6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7">
    <cellStyle name="Koma" xfId="1" builtinId="3"/>
    <cellStyle name="Normaallaad" xfId="0" builtinId="0"/>
    <cellStyle name="Normaallaad 2" xfId="3" xr:uid="{00000000-0005-0000-0000-000002000000}"/>
    <cellStyle name="Normaallaad 3" xfId="4" xr:uid="{00000000-0005-0000-0000-000003000000}"/>
    <cellStyle name="Normal 2" xfId="5" xr:uid="{00000000-0005-0000-0000-000004000000}"/>
    <cellStyle name="Normal_Sheet1" xfId="2" xr:uid="{00000000-0005-0000-0000-000005000000}"/>
    <cellStyle name="Normal_Sheet1 2" xfId="6" xr:uid="{00000000-0005-0000-0000-000006000000}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3"/>
  <sheetViews>
    <sheetView tabSelected="1" zoomScaleNormal="100" workbookViewId="0">
      <pane ySplit="1" topLeftCell="A2" activePane="bottomLeft" state="frozen"/>
      <selection pane="bottomLeft" activeCell="L192" sqref="L192"/>
    </sheetView>
  </sheetViews>
  <sheetFormatPr defaultRowHeight="12.75" x14ac:dyDescent="0.2"/>
  <cols>
    <col min="1" max="1" width="8.28515625" style="1" customWidth="1"/>
    <col min="2" max="2" width="9.85546875" style="1" customWidth="1"/>
    <col min="3" max="3" width="39.5703125" style="1" customWidth="1"/>
    <col min="4" max="4" width="12.7109375" style="105" customWidth="1"/>
    <col min="5" max="5" width="11.7109375" style="1" customWidth="1"/>
    <col min="6" max="6" width="13.5703125" style="274" customWidth="1"/>
    <col min="7" max="8" width="11.85546875" style="76" customWidth="1"/>
    <col min="9" max="10" width="10.5703125" style="9" customWidth="1"/>
    <col min="11" max="11" width="9.140625" style="1"/>
    <col min="12" max="12" width="11.28515625" style="1" bestFit="1" customWidth="1"/>
    <col min="13" max="228" width="9.140625" style="1"/>
    <col min="229" max="229" width="8.42578125" style="1" customWidth="1"/>
    <col min="230" max="230" width="3.5703125" style="1" customWidth="1"/>
    <col min="231" max="231" width="47.5703125" style="1" customWidth="1"/>
    <col min="232" max="232" width="14" style="1" customWidth="1"/>
    <col min="233" max="233" width="13.28515625" style="1" customWidth="1"/>
    <col min="234" max="234" width="14.42578125" style="1" customWidth="1"/>
    <col min="235" max="235" width="10" style="1" customWidth="1"/>
    <col min="236" max="484" width="9.140625" style="1"/>
    <col min="485" max="485" width="8.42578125" style="1" customWidth="1"/>
    <col min="486" max="486" width="3.5703125" style="1" customWidth="1"/>
    <col min="487" max="487" width="47.5703125" style="1" customWidth="1"/>
    <col min="488" max="488" width="14" style="1" customWidth="1"/>
    <col min="489" max="489" width="13.28515625" style="1" customWidth="1"/>
    <col min="490" max="490" width="14.42578125" style="1" customWidth="1"/>
    <col min="491" max="491" width="10" style="1" customWidth="1"/>
    <col min="492" max="740" width="9.140625" style="1"/>
    <col min="741" max="741" width="8.42578125" style="1" customWidth="1"/>
    <col min="742" max="742" width="3.5703125" style="1" customWidth="1"/>
    <col min="743" max="743" width="47.5703125" style="1" customWidth="1"/>
    <col min="744" max="744" width="14" style="1" customWidth="1"/>
    <col min="745" max="745" width="13.28515625" style="1" customWidth="1"/>
    <col min="746" max="746" width="14.42578125" style="1" customWidth="1"/>
    <col min="747" max="747" width="10" style="1" customWidth="1"/>
    <col min="748" max="996" width="9.140625" style="1"/>
    <col min="997" max="997" width="8.42578125" style="1" customWidth="1"/>
    <col min="998" max="998" width="3.5703125" style="1" customWidth="1"/>
    <col min="999" max="999" width="47.5703125" style="1" customWidth="1"/>
    <col min="1000" max="1000" width="14" style="1" customWidth="1"/>
    <col min="1001" max="1001" width="13.28515625" style="1" customWidth="1"/>
    <col min="1002" max="1002" width="14.42578125" style="1" customWidth="1"/>
    <col min="1003" max="1003" width="10" style="1" customWidth="1"/>
    <col min="1004" max="1252" width="9.140625" style="1"/>
    <col min="1253" max="1253" width="8.42578125" style="1" customWidth="1"/>
    <col min="1254" max="1254" width="3.5703125" style="1" customWidth="1"/>
    <col min="1255" max="1255" width="47.5703125" style="1" customWidth="1"/>
    <col min="1256" max="1256" width="14" style="1" customWidth="1"/>
    <col min="1257" max="1257" width="13.28515625" style="1" customWidth="1"/>
    <col min="1258" max="1258" width="14.42578125" style="1" customWidth="1"/>
    <col min="1259" max="1259" width="10" style="1" customWidth="1"/>
    <col min="1260" max="1508" width="9.140625" style="1"/>
    <col min="1509" max="1509" width="8.42578125" style="1" customWidth="1"/>
    <col min="1510" max="1510" width="3.5703125" style="1" customWidth="1"/>
    <col min="1511" max="1511" width="47.5703125" style="1" customWidth="1"/>
    <col min="1512" max="1512" width="14" style="1" customWidth="1"/>
    <col min="1513" max="1513" width="13.28515625" style="1" customWidth="1"/>
    <col min="1514" max="1514" width="14.42578125" style="1" customWidth="1"/>
    <col min="1515" max="1515" width="10" style="1" customWidth="1"/>
    <col min="1516" max="1764" width="9.140625" style="1"/>
    <col min="1765" max="1765" width="8.42578125" style="1" customWidth="1"/>
    <col min="1766" max="1766" width="3.5703125" style="1" customWidth="1"/>
    <col min="1767" max="1767" width="47.5703125" style="1" customWidth="1"/>
    <col min="1768" max="1768" width="14" style="1" customWidth="1"/>
    <col min="1769" max="1769" width="13.28515625" style="1" customWidth="1"/>
    <col min="1770" max="1770" width="14.42578125" style="1" customWidth="1"/>
    <col min="1771" max="1771" width="10" style="1" customWidth="1"/>
    <col min="1772" max="2020" width="9.140625" style="1"/>
    <col min="2021" max="2021" width="8.42578125" style="1" customWidth="1"/>
    <col min="2022" max="2022" width="3.5703125" style="1" customWidth="1"/>
    <col min="2023" max="2023" width="47.5703125" style="1" customWidth="1"/>
    <col min="2024" max="2024" width="14" style="1" customWidth="1"/>
    <col min="2025" max="2025" width="13.28515625" style="1" customWidth="1"/>
    <col min="2026" max="2026" width="14.42578125" style="1" customWidth="1"/>
    <col min="2027" max="2027" width="10" style="1" customWidth="1"/>
    <col min="2028" max="2276" width="9.140625" style="1"/>
    <col min="2277" max="2277" width="8.42578125" style="1" customWidth="1"/>
    <col min="2278" max="2278" width="3.5703125" style="1" customWidth="1"/>
    <col min="2279" max="2279" width="47.5703125" style="1" customWidth="1"/>
    <col min="2280" max="2280" width="14" style="1" customWidth="1"/>
    <col min="2281" max="2281" width="13.28515625" style="1" customWidth="1"/>
    <col min="2282" max="2282" width="14.42578125" style="1" customWidth="1"/>
    <col min="2283" max="2283" width="10" style="1" customWidth="1"/>
    <col min="2284" max="2532" width="9.140625" style="1"/>
    <col min="2533" max="2533" width="8.42578125" style="1" customWidth="1"/>
    <col min="2534" max="2534" width="3.5703125" style="1" customWidth="1"/>
    <col min="2535" max="2535" width="47.5703125" style="1" customWidth="1"/>
    <col min="2536" max="2536" width="14" style="1" customWidth="1"/>
    <col min="2537" max="2537" width="13.28515625" style="1" customWidth="1"/>
    <col min="2538" max="2538" width="14.42578125" style="1" customWidth="1"/>
    <col min="2539" max="2539" width="10" style="1" customWidth="1"/>
    <col min="2540" max="2788" width="9.140625" style="1"/>
    <col min="2789" max="2789" width="8.42578125" style="1" customWidth="1"/>
    <col min="2790" max="2790" width="3.5703125" style="1" customWidth="1"/>
    <col min="2791" max="2791" width="47.5703125" style="1" customWidth="1"/>
    <col min="2792" max="2792" width="14" style="1" customWidth="1"/>
    <col min="2793" max="2793" width="13.28515625" style="1" customWidth="1"/>
    <col min="2794" max="2794" width="14.42578125" style="1" customWidth="1"/>
    <col min="2795" max="2795" width="10" style="1" customWidth="1"/>
    <col min="2796" max="3044" width="9.140625" style="1"/>
    <col min="3045" max="3045" width="8.42578125" style="1" customWidth="1"/>
    <col min="3046" max="3046" width="3.5703125" style="1" customWidth="1"/>
    <col min="3047" max="3047" width="47.5703125" style="1" customWidth="1"/>
    <col min="3048" max="3048" width="14" style="1" customWidth="1"/>
    <col min="3049" max="3049" width="13.28515625" style="1" customWidth="1"/>
    <col min="3050" max="3050" width="14.42578125" style="1" customWidth="1"/>
    <col min="3051" max="3051" width="10" style="1" customWidth="1"/>
    <col min="3052" max="3300" width="9.140625" style="1"/>
    <col min="3301" max="3301" width="8.42578125" style="1" customWidth="1"/>
    <col min="3302" max="3302" width="3.5703125" style="1" customWidth="1"/>
    <col min="3303" max="3303" width="47.5703125" style="1" customWidth="1"/>
    <col min="3304" max="3304" width="14" style="1" customWidth="1"/>
    <col min="3305" max="3305" width="13.28515625" style="1" customWidth="1"/>
    <col min="3306" max="3306" width="14.42578125" style="1" customWidth="1"/>
    <col min="3307" max="3307" width="10" style="1" customWidth="1"/>
    <col min="3308" max="3556" width="9.140625" style="1"/>
    <col min="3557" max="3557" width="8.42578125" style="1" customWidth="1"/>
    <col min="3558" max="3558" width="3.5703125" style="1" customWidth="1"/>
    <col min="3559" max="3559" width="47.5703125" style="1" customWidth="1"/>
    <col min="3560" max="3560" width="14" style="1" customWidth="1"/>
    <col min="3561" max="3561" width="13.28515625" style="1" customWidth="1"/>
    <col min="3562" max="3562" width="14.42578125" style="1" customWidth="1"/>
    <col min="3563" max="3563" width="10" style="1" customWidth="1"/>
    <col min="3564" max="3812" width="9.140625" style="1"/>
    <col min="3813" max="3813" width="8.42578125" style="1" customWidth="1"/>
    <col min="3814" max="3814" width="3.5703125" style="1" customWidth="1"/>
    <col min="3815" max="3815" width="47.5703125" style="1" customWidth="1"/>
    <col min="3816" max="3816" width="14" style="1" customWidth="1"/>
    <col min="3817" max="3817" width="13.28515625" style="1" customWidth="1"/>
    <col min="3818" max="3818" width="14.42578125" style="1" customWidth="1"/>
    <col min="3819" max="3819" width="10" style="1" customWidth="1"/>
    <col min="3820" max="4068" width="9.140625" style="1"/>
    <col min="4069" max="4069" width="8.42578125" style="1" customWidth="1"/>
    <col min="4070" max="4070" width="3.5703125" style="1" customWidth="1"/>
    <col min="4071" max="4071" width="47.5703125" style="1" customWidth="1"/>
    <col min="4072" max="4072" width="14" style="1" customWidth="1"/>
    <col min="4073" max="4073" width="13.28515625" style="1" customWidth="1"/>
    <col min="4074" max="4074" width="14.42578125" style="1" customWidth="1"/>
    <col min="4075" max="4075" width="10" style="1" customWidth="1"/>
    <col min="4076" max="4324" width="9.140625" style="1"/>
    <col min="4325" max="4325" width="8.42578125" style="1" customWidth="1"/>
    <col min="4326" max="4326" width="3.5703125" style="1" customWidth="1"/>
    <col min="4327" max="4327" width="47.5703125" style="1" customWidth="1"/>
    <col min="4328" max="4328" width="14" style="1" customWidth="1"/>
    <col min="4329" max="4329" width="13.28515625" style="1" customWidth="1"/>
    <col min="4330" max="4330" width="14.42578125" style="1" customWidth="1"/>
    <col min="4331" max="4331" width="10" style="1" customWidth="1"/>
    <col min="4332" max="4580" width="9.140625" style="1"/>
    <col min="4581" max="4581" width="8.42578125" style="1" customWidth="1"/>
    <col min="4582" max="4582" width="3.5703125" style="1" customWidth="1"/>
    <col min="4583" max="4583" width="47.5703125" style="1" customWidth="1"/>
    <col min="4584" max="4584" width="14" style="1" customWidth="1"/>
    <col min="4585" max="4585" width="13.28515625" style="1" customWidth="1"/>
    <col min="4586" max="4586" width="14.42578125" style="1" customWidth="1"/>
    <col min="4587" max="4587" width="10" style="1" customWidth="1"/>
    <col min="4588" max="4836" width="9.140625" style="1"/>
    <col min="4837" max="4837" width="8.42578125" style="1" customWidth="1"/>
    <col min="4838" max="4838" width="3.5703125" style="1" customWidth="1"/>
    <col min="4839" max="4839" width="47.5703125" style="1" customWidth="1"/>
    <col min="4840" max="4840" width="14" style="1" customWidth="1"/>
    <col min="4841" max="4841" width="13.28515625" style="1" customWidth="1"/>
    <col min="4842" max="4842" width="14.42578125" style="1" customWidth="1"/>
    <col min="4843" max="4843" width="10" style="1" customWidth="1"/>
    <col min="4844" max="5092" width="9.140625" style="1"/>
    <col min="5093" max="5093" width="8.42578125" style="1" customWidth="1"/>
    <col min="5094" max="5094" width="3.5703125" style="1" customWidth="1"/>
    <col min="5095" max="5095" width="47.5703125" style="1" customWidth="1"/>
    <col min="5096" max="5096" width="14" style="1" customWidth="1"/>
    <col min="5097" max="5097" width="13.28515625" style="1" customWidth="1"/>
    <col min="5098" max="5098" width="14.42578125" style="1" customWidth="1"/>
    <col min="5099" max="5099" width="10" style="1" customWidth="1"/>
    <col min="5100" max="5348" width="9.140625" style="1"/>
    <col min="5349" max="5349" width="8.42578125" style="1" customWidth="1"/>
    <col min="5350" max="5350" width="3.5703125" style="1" customWidth="1"/>
    <col min="5351" max="5351" width="47.5703125" style="1" customWidth="1"/>
    <col min="5352" max="5352" width="14" style="1" customWidth="1"/>
    <col min="5353" max="5353" width="13.28515625" style="1" customWidth="1"/>
    <col min="5354" max="5354" width="14.42578125" style="1" customWidth="1"/>
    <col min="5355" max="5355" width="10" style="1" customWidth="1"/>
    <col min="5356" max="5604" width="9.140625" style="1"/>
    <col min="5605" max="5605" width="8.42578125" style="1" customWidth="1"/>
    <col min="5606" max="5606" width="3.5703125" style="1" customWidth="1"/>
    <col min="5607" max="5607" width="47.5703125" style="1" customWidth="1"/>
    <col min="5608" max="5608" width="14" style="1" customWidth="1"/>
    <col min="5609" max="5609" width="13.28515625" style="1" customWidth="1"/>
    <col min="5610" max="5610" width="14.42578125" style="1" customWidth="1"/>
    <col min="5611" max="5611" width="10" style="1" customWidth="1"/>
    <col min="5612" max="5860" width="9.140625" style="1"/>
    <col min="5861" max="5861" width="8.42578125" style="1" customWidth="1"/>
    <col min="5862" max="5862" width="3.5703125" style="1" customWidth="1"/>
    <col min="5863" max="5863" width="47.5703125" style="1" customWidth="1"/>
    <col min="5864" max="5864" width="14" style="1" customWidth="1"/>
    <col min="5865" max="5865" width="13.28515625" style="1" customWidth="1"/>
    <col min="5866" max="5866" width="14.42578125" style="1" customWidth="1"/>
    <col min="5867" max="5867" width="10" style="1" customWidth="1"/>
    <col min="5868" max="6116" width="9.140625" style="1"/>
    <col min="6117" max="6117" width="8.42578125" style="1" customWidth="1"/>
    <col min="6118" max="6118" width="3.5703125" style="1" customWidth="1"/>
    <col min="6119" max="6119" width="47.5703125" style="1" customWidth="1"/>
    <col min="6120" max="6120" width="14" style="1" customWidth="1"/>
    <col min="6121" max="6121" width="13.28515625" style="1" customWidth="1"/>
    <col min="6122" max="6122" width="14.42578125" style="1" customWidth="1"/>
    <col min="6123" max="6123" width="10" style="1" customWidth="1"/>
    <col min="6124" max="6372" width="9.140625" style="1"/>
    <col min="6373" max="6373" width="8.42578125" style="1" customWidth="1"/>
    <col min="6374" max="6374" width="3.5703125" style="1" customWidth="1"/>
    <col min="6375" max="6375" width="47.5703125" style="1" customWidth="1"/>
    <col min="6376" max="6376" width="14" style="1" customWidth="1"/>
    <col min="6377" max="6377" width="13.28515625" style="1" customWidth="1"/>
    <col min="6378" max="6378" width="14.42578125" style="1" customWidth="1"/>
    <col min="6379" max="6379" width="10" style="1" customWidth="1"/>
    <col min="6380" max="6628" width="9.140625" style="1"/>
    <col min="6629" max="6629" width="8.42578125" style="1" customWidth="1"/>
    <col min="6630" max="6630" width="3.5703125" style="1" customWidth="1"/>
    <col min="6631" max="6631" width="47.5703125" style="1" customWidth="1"/>
    <col min="6632" max="6632" width="14" style="1" customWidth="1"/>
    <col min="6633" max="6633" width="13.28515625" style="1" customWidth="1"/>
    <col min="6634" max="6634" width="14.42578125" style="1" customWidth="1"/>
    <col min="6635" max="6635" width="10" style="1" customWidth="1"/>
    <col min="6636" max="6884" width="9.140625" style="1"/>
    <col min="6885" max="6885" width="8.42578125" style="1" customWidth="1"/>
    <col min="6886" max="6886" width="3.5703125" style="1" customWidth="1"/>
    <col min="6887" max="6887" width="47.5703125" style="1" customWidth="1"/>
    <col min="6888" max="6888" width="14" style="1" customWidth="1"/>
    <col min="6889" max="6889" width="13.28515625" style="1" customWidth="1"/>
    <col min="6890" max="6890" width="14.42578125" style="1" customWidth="1"/>
    <col min="6891" max="6891" width="10" style="1" customWidth="1"/>
    <col min="6892" max="7140" width="9.140625" style="1"/>
    <col min="7141" max="7141" width="8.42578125" style="1" customWidth="1"/>
    <col min="7142" max="7142" width="3.5703125" style="1" customWidth="1"/>
    <col min="7143" max="7143" width="47.5703125" style="1" customWidth="1"/>
    <col min="7144" max="7144" width="14" style="1" customWidth="1"/>
    <col min="7145" max="7145" width="13.28515625" style="1" customWidth="1"/>
    <col min="7146" max="7146" width="14.42578125" style="1" customWidth="1"/>
    <col min="7147" max="7147" width="10" style="1" customWidth="1"/>
    <col min="7148" max="7396" width="9.140625" style="1"/>
    <col min="7397" max="7397" width="8.42578125" style="1" customWidth="1"/>
    <col min="7398" max="7398" width="3.5703125" style="1" customWidth="1"/>
    <col min="7399" max="7399" width="47.5703125" style="1" customWidth="1"/>
    <col min="7400" max="7400" width="14" style="1" customWidth="1"/>
    <col min="7401" max="7401" width="13.28515625" style="1" customWidth="1"/>
    <col min="7402" max="7402" width="14.42578125" style="1" customWidth="1"/>
    <col min="7403" max="7403" width="10" style="1" customWidth="1"/>
    <col min="7404" max="7652" width="9.140625" style="1"/>
    <col min="7653" max="7653" width="8.42578125" style="1" customWidth="1"/>
    <col min="7654" max="7654" width="3.5703125" style="1" customWidth="1"/>
    <col min="7655" max="7655" width="47.5703125" style="1" customWidth="1"/>
    <col min="7656" max="7656" width="14" style="1" customWidth="1"/>
    <col min="7657" max="7657" width="13.28515625" style="1" customWidth="1"/>
    <col min="7658" max="7658" width="14.42578125" style="1" customWidth="1"/>
    <col min="7659" max="7659" width="10" style="1" customWidth="1"/>
    <col min="7660" max="7908" width="9.140625" style="1"/>
    <col min="7909" max="7909" width="8.42578125" style="1" customWidth="1"/>
    <col min="7910" max="7910" width="3.5703125" style="1" customWidth="1"/>
    <col min="7911" max="7911" width="47.5703125" style="1" customWidth="1"/>
    <col min="7912" max="7912" width="14" style="1" customWidth="1"/>
    <col min="7913" max="7913" width="13.28515625" style="1" customWidth="1"/>
    <col min="7914" max="7914" width="14.42578125" style="1" customWidth="1"/>
    <col min="7915" max="7915" width="10" style="1" customWidth="1"/>
    <col min="7916" max="8164" width="9.140625" style="1"/>
    <col min="8165" max="8165" width="8.42578125" style="1" customWidth="1"/>
    <col min="8166" max="8166" width="3.5703125" style="1" customWidth="1"/>
    <col min="8167" max="8167" width="47.5703125" style="1" customWidth="1"/>
    <col min="8168" max="8168" width="14" style="1" customWidth="1"/>
    <col min="8169" max="8169" width="13.28515625" style="1" customWidth="1"/>
    <col min="8170" max="8170" width="14.42578125" style="1" customWidth="1"/>
    <col min="8171" max="8171" width="10" style="1" customWidth="1"/>
    <col min="8172" max="8420" width="9.140625" style="1"/>
    <col min="8421" max="8421" width="8.42578125" style="1" customWidth="1"/>
    <col min="8422" max="8422" width="3.5703125" style="1" customWidth="1"/>
    <col min="8423" max="8423" width="47.5703125" style="1" customWidth="1"/>
    <col min="8424" max="8424" width="14" style="1" customWidth="1"/>
    <col min="8425" max="8425" width="13.28515625" style="1" customWidth="1"/>
    <col min="8426" max="8426" width="14.42578125" style="1" customWidth="1"/>
    <col min="8427" max="8427" width="10" style="1" customWidth="1"/>
    <col min="8428" max="8676" width="9.140625" style="1"/>
    <col min="8677" max="8677" width="8.42578125" style="1" customWidth="1"/>
    <col min="8678" max="8678" width="3.5703125" style="1" customWidth="1"/>
    <col min="8679" max="8679" width="47.5703125" style="1" customWidth="1"/>
    <col min="8680" max="8680" width="14" style="1" customWidth="1"/>
    <col min="8681" max="8681" width="13.28515625" style="1" customWidth="1"/>
    <col min="8682" max="8682" width="14.42578125" style="1" customWidth="1"/>
    <col min="8683" max="8683" width="10" style="1" customWidth="1"/>
    <col min="8684" max="8932" width="9.140625" style="1"/>
    <col min="8933" max="8933" width="8.42578125" style="1" customWidth="1"/>
    <col min="8934" max="8934" width="3.5703125" style="1" customWidth="1"/>
    <col min="8935" max="8935" width="47.5703125" style="1" customWidth="1"/>
    <col min="8936" max="8936" width="14" style="1" customWidth="1"/>
    <col min="8937" max="8937" width="13.28515625" style="1" customWidth="1"/>
    <col min="8938" max="8938" width="14.42578125" style="1" customWidth="1"/>
    <col min="8939" max="8939" width="10" style="1" customWidth="1"/>
    <col min="8940" max="9188" width="9.140625" style="1"/>
    <col min="9189" max="9189" width="8.42578125" style="1" customWidth="1"/>
    <col min="9190" max="9190" width="3.5703125" style="1" customWidth="1"/>
    <col min="9191" max="9191" width="47.5703125" style="1" customWidth="1"/>
    <col min="9192" max="9192" width="14" style="1" customWidth="1"/>
    <col min="9193" max="9193" width="13.28515625" style="1" customWidth="1"/>
    <col min="9194" max="9194" width="14.42578125" style="1" customWidth="1"/>
    <col min="9195" max="9195" width="10" style="1" customWidth="1"/>
    <col min="9196" max="9444" width="9.140625" style="1"/>
    <col min="9445" max="9445" width="8.42578125" style="1" customWidth="1"/>
    <col min="9446" max="9446" width="3.5703125" style="1" customWidth="1"/>
    <col min="9447" max="9447" width="47.5703125" style="1" customWidth="1"/>
    <col min="9448" max="9448" width="14" style="1" customWidth="1"/>
    <col min="9449" max="9449" width="13.28515625" style="1" customWidth="1"/>
    <col min="9450" max="9450" width="14.42578125" style="1" customWidth="1"/>
    <col min="9451" max="9451" width="10" style="1" customWidth="1"/>
    <col min="9452" max="9700" width="9.140625" style="1"/>
    <col min="9701" max="9701" width="8.42578125" style="1" customWidth="1"/>
    <col min="9702" max="9702" width="3.5703125" style="1" customWidth="1"/>
    <col min="9703" max="9703" width="47.5703125" style="1" customWidth="1"/>
    <col min="9704" max="9704" width="14" style="1" customWidth="1"/>
    <col min="9705" max="9705" width="13.28515625" style="1" customWidth="1"/>
    <col min="9706" max="9706" width="14.42578125" style="1" customWidth="1"/>
    <col min="9707" max="9707" width="10" style="1" customWidth="1"/>
    <col min="9708" max="9956" width="9.140625" style="1"/>
    <col min="9957" max="9957" width="8.42578125" style="1" customWidth="1"/>
    <col min="9958" max="9958" width="3.5703125" style="1" customWidth="1"/>
    <col min="9959" max="9959" width="47.5703125" style="1" customWidth="1"/>
    <col min="9960" max="9960" width="14" style="1" customWidth="1"/>
    <col min="9961" max="9961" width="13.28515625" style="1" customWidth="1"/>
    <col min="9962" max="9962" width="14.42578125" style="1" customWidth="1"/>
    <col min="9963" max="9963" width="10" style="1" customWidth="1"/>
    <col min="9964" max="10212" width="9.140625" style="1"/>
    <col min="10213" max="10213" width="8.42578125" style="1" customWidth="1"/>
    <col min="10214" max="10214" width="3.5703125" style="1" customWidth="1"/>
    <col min="10215" max="10215" width="47.5703125" style="1" customWidth="1"/>
    <col min="10216" max="10216" width="14" style="1" customWidth="1"/>
    <col min="10217" max="10217" width="13.28515625" style="1" customWidth="1"/>
    <col min="10218" max="10218" width="14.42578125" style="1" customWidth="1"/>
    <col min="10219" max="10219" width="10" style="1" customWidth="1"/>
    <col min="10220" max="10468" width="9.140625" style="1"/>
    <col min="10469" max="10469" width="8.42578125" style="1" customWidth="1"/>
    <col min="10470" max="10470" width="3.5703125" style="1" customWidth="1"/>
    <col min="10471" max="10471" width="47.5703125" style="1" customWidth="1"/>
    <col min="10472" max="10472" width="14" style="1" customWidth="1"/>
    <col min="10473" max="10473" width="13.28515625" style="1" customWidth="1"/>
    <col min="10474" max="10474" width="14.42578125" style="1" customWidth="1"/>
    <col min="10475" max="10475" width="10" style="1" customWidth="1"/>
    <col min="10476" max="10724" width="9.140625" style="1"/>
    <col min="10725" max="10725" width="8.42578125" style="1" customWidth="1"/>
    <col min="10726" max="10726" width="3.5703125" style="1" customWidth="1"/>
    <col min="10727" max="10727" width="47.5703125" style="1" customWidth="1"/>
    <col min="10728" max="10728" width="14" style="1" customWidth="1"/>
    <col min="10729" max="10729" width="13.28515625" style="1" customWidth="1"/>
    <col min="10730" max="10730" width="14.42578125" style="1" customWidth="1"/>
    <col min="10731" max="10731" width="10" style="1" customWidth="1"/>
    <col min="10732" max="10980" width="9.140625" style="1"/>
    <col min="10981" max="10981" width="8.42578125" style="1" customWidth="1"/>
    <col min="10982" max="10982" width="3.5703125" style="1" customWidth="1"/>
    <col min="10983" max="10983" width="47.5703125" style="1" customWidth="1"/>
    <col min="10984" max="10984" width="14" style="1" customWidth="1"/>
    <col min="10985" max="10985" width="13.28515625" style="1" customWidth="1"/>
    <col min="10986" max="10986" width="14.42578125" style="1" customWidth="1"/>
    <col min="10987" max="10987" width="10" style="1" customWidth="1"/>
    <col min="10988" max="11236" width="9.140625" style="1"/>
    <col min="11237" max="11237" width="8.42578125" style="1" customWidth="1"/>
    <col min="11238" max="11238" width="3.5703125" style="1" customWidth="1"/>
    <col min="11239" max="11239" width="47.5703125" style="1" customWidth="1"/>
    <col min="11240" max="11240" width="14" style="1" customWidth="1"/>
    <col min="11241" max="11241" width="13.28515625" style="1" customWidth="1"/>
    <col min="11242" max="11242" width="14.42578125" style="1" customWidth="1"/>
    <col min="11243" max="11243" width="10" style="1" customWidth="1"/>
    <col min="11244" max="11492" width="9.140625" style="1"/>
    <col min="11493" max="11493" width="8.42578125" style="1" customWidth="1"/>
    <col min="11494" max="11494" width="3.5703125" style="1" customWidth="1"/>
    <col min="11495" max="11495" width="47.5703125" style="1" customWidth="1"/>
    <col min="11496" max="11496" width="14" style="1" customWidth="1"/>
    <col min="11497" max="11497" width="13.28515625" style="1" customWidth="1"/>
    <col min="11498" max="11498" width="14.42578125" style="1" customWidth="1"/>
    <col min="11499" max="11499" width="10" style="1" customWidth="1"/>
    <col min="11500" max="11748" width="9.140625" style="1"/>
    <col min="11749" max="11749" width="8.42578125" style="1" customWidth="1"/>
    <col min="11750" max="11750" width="3.5703125" style="1" customWidth="1"/>
    <col min="11751" max="11751" width="47.5703125" style="1" customWidth="1"/>
    <col min="11752" max="11752" width="14" style="1" customWidth="1"/>
    <col min="11753" max="11753" width="13.28515625" style="1" customWidth="1"/>
    <col min="11754" max="11754" width="14.42578125" style="1" customWidth="1"/>
    <col min="11755" max="11755" width="10" style="1" customWidth="1"/>
    <col min="11756" max="12004" width="9.140625" style="1"/>
    <col min="12005" max="12005" width="8.42578125" style="1" customWidth="1"/>
    <col min="12006" max="12006" width="3.5703125" style="1" customWidth="1"/>
    <col min="12007" max="12007" width="47.5703125" style="1" customWidth="1"/>
    <col min="12008" max="12008" width="14" style="1" customWidth="1"/>
    <col min="12009" max="12009" width="13.28515625" style="1" customWidth="1"/>
    <col min="12010" max="12010" width="14.42578125" style="1" customWidth="1"/>
    <col min="12011" max="12011" width="10" style="1" customWidth="1"/>
    <col min="12012" max="12260" width="9.140625" style="1"/>
    <col min="12261" max="12261" width="8.42578125" style="1" customWidth="1"/>
    <col min="12262" max="12262" width="3.5703125" style="1" customWidth="1"/>
    <col min="12263" max="12263" width="47.5703125" style="1" customWidth="1"/>
    <col min="12264" max="12264" width="14" style="1" customWidth="1"/>
    <col min="12265" max="12265" width="13.28515625" style="1" customWidth="1"/>
    <col min="12266" max="12266" width="14.42578125" style="1" customWidth="1"/>
    <col min="12267" max="12267" width="10" style="1" customWidth="1"/>
    <col min="12268" max="12516" width="9.140625" style="1"/>
    <col min="12517" max="12517" width="8.42578125" style="1" customWidth="1"/>
    <col min="12518" max="12518" width="3.5703125" style="1" customWidth="1"/>
    <col min="12519" max="12519" width="47.5703125" style="1" customWidth="1"/>
    <col min="12520" max="12520" width="14" style="1" customWidth="1"/>
    <col min="12521" max="12521" width="13.28515625" style="1" customWidth="1"/>
    <col min="12522" max="12522" width="14.42578125" style="1" customWidth="1"/>
    <col min="12523" max="12523" width="10" style="1" customWidth="1"/>
    <col min="12524" max="12772" width="9.140625" style="1"/>
    <col min="12773" max="12773" width="8.42578125" style="1" customWidth="1"/>
    <col min="12774" max="12774" width="3.5703125" style="1" customWidth="1"/>
    <col min="12775" max="12775" width="47.5703125" style="1" customWidth="1"/>
    <col min="12776" max="12776" width="14" style="1" customWidth="1"/>
    <col min="12777" max="12777" width="13.28515625" style="1" customWidth="1"/>
    <col min="12778" max="12778" width="14.42578125" style="1" customWidth="1"/>
    <col min="12779" max="12779" width="10" style="1" customWidth="1"/>
    <col min="12780" max="13028" width="9.140625" style="1"/>
    <col min="13029" max="13029" width="8.42578125" style="1" customWidth="1"/>
    <col min="13030" max="13030" width="3.5703125" style="1" customWidth="1"/>
    <col min="13031" max="13031" width="47.5703125" style="1" customWidth="1"/>
    <col min="13032" max="13032" width="14" style="1" customWidth="1"/>
    <col min="13033" max="13033" width="13.28515625" style="1" customWidth="1"/>
    <col min="13034" max="13034" width="14.42578125" style="1" customWidth="1"/>
    <col min="13035" max="13035" width="10" style="1" customWidth="1"/>
    <col min="13036" max="13284" width="9.140625" style="1"/>
    <col min="13285" max="13285" width="8.42578125" style="1" customWidth="1"/>
    <col min="13286" max="13286" width="3.5703125" style="1" customWidth="1"/>
    <col min="13287" max="13287" width="47.5703125" style="1" customWidth="1"/>
    <col min="13288" max="13288" width="14" style="1" customWidth="1"/>
    <col min="13289" max="13289" width="13.28515625" style="1" customWidth="1"/>
    <col min="13290" max="13290" width="14.42578125" style="1" customWidth="1"/>
    <col min="13291" max="13291" width="10" style="1" customWidth="1"/>
    <col min="13292" max="13540" width="9.140625" style="1"/>
    <col min="13541" max="13541" width="8.42578125" style="1" customWidth="1"/>
    <col min="13542" max="13542" width="3.5703125" style="1" customWidth="1"/>
    <col min="13543" max="13543" width="47.5703125" style="1" customWidth="1"/>
    <col min="13544" max="13544" width="14" style="1" customWidth="1"/>
    <col min="13545" max="13545" width="13.28515625" style="1" customWidth="1"/>
    <col min="13546" max="13546" width="14.42578125" style="1" customWidth="1"/>
    <col min="13547" max="13547" width="10" style="1" customWidth="1"/>
    <col min="13548" max="13796" width="9.140625" style="1"/>
    <col min="13797" max="13797" width="8.42578125" style="1" customWidth="1"/>
    <col min="13798" max="13798" width="3.5703125" style="1" customWidth="1"/>
    <col min="13799" max="13799" width="47.5703125" style="1" customWidth="1"/>
    <col min="13800" max="13800" width="14" style="1" customWidth="1"/>
    <col min="13801" max="13801" width="13.28515625" style="1" customWidth="1"/>
    <col min="13802" max="13802" width="14.42578125" style="1" customWidth="1"/>
    <col min="13803" max="13803" width="10" style="1" customWidth="1"/>
    <col min="13804" max="14052" width="9.140625" style="1"/>
    <col min="14053" max="14053" width="8.42578125" style="1" customWidth="1"/>
    <col min="14054" max="14054" width="3.5703125" style="1" customWidth="1"/>
    <col min="14055" max="14055" width="47.5703125" style="1" customWidth="1"/>
    <col min="14056" max="14056" width="14" style="1" customWidth="1"/>
    <col min="14057" max="14057" width="13.28515625" style="1" customWidth="1"/>
    <col min="14058" max="14058" width="14.42578125" style="1" customWidth="1"/>
    <col min="14059" max="14059" width="10" style="1" customWidth="1"/>
    <col min="14060" max="14308" width="9.140625" style="1"/>
    <col min="14309" max="14309" width="8.42578125" style="1" customWidth="1"/>
    <col min="14310" max="14310" width="3.5703125" style="1" customWidth="1"/>
    <col min="14311" max="14311" width="47.5703125" style="1" customWidth="1"/>
    <col min="14312" max="14312" width="14" style="1" customWidth="1"/>
    <col min="14313" max="14313" width="13.28515625" style="1" customWidth="1"/>
    <col min="14314" max="14314" width="14.42578125" style="1" customWidth="1"/>
    <col min="14315" max="14315" width="10" style="1" customWidth="1"/>
    <col min="14316" max="14564" width="9.140625" style="1"/>
    <col min="14565" max="14565" width="8.42578125" style="1" customWidth="1"/>
    <col min="14566" max="14566" width="3.5703125" style="1" customWidth="1"/>
    <col min="14567" max="14567" width="47.5703125" style="1" customWidth="1"/>
    <col min="14568" max="14568" width="14" style="1" customWidth="1"/>
    <col min="14569" max="14569" width="13.28515625" style="1" customWidth="1"/>
    <col min="14570" max="14570" width="14.42578125" style="1" customWidth="1"/>
    <col min="14571" max="14571" width="10" style="1" customWidth="1"/>
    <col min="14572" max="14820" width="9.140625" style="1"/>
    <col min="14821" max="14821" width="8.42578125" style="1" customWidth="1"/>
    <col min="14822" max="14822" width="3.5703125" style="1" customWidth="1"/>
    <col min="14823" max="14823" width="47.5703125" style="1" customWidth="1"/>
    <col min="14824" max="14824" width="14" style="1" customWidth="1"/>
    <col min="14825" max="14825" width="13.28515625" style="1" customWidth="1"/>
    <col min="14826" max="14826" width="14.42578125" style="1" customWidth="1"/>
    <col min="14827" max="14827" width="10" style="1" customWidth="1"/>
    <col min="14828" max="15076" width="9.140625" style="1"/>
    <col min="15077" max="15077" width="8.42578125" style="1" customWidth="1"/>
    <col min="15078" max="15078" width="3.5703125" style="1" customWidth="1"/>
    <col min="15079" max="15079" width="47.5703125" style="1" customWidth="1"/>
    <col min="15080" max="15080" width="14" style="1" customWidth="1"/>
    <col min="15081" max="15081" width="13.28515625" style="1" customWidth="1"/>
    <col min="15082" max="15082" width="14.42578125" style="1" customWidth="1"/>
    <col min="15083" max="15083" width="10" style="1" customWidth="1"/>
    <col min="15084" max="15332" width="9.140625" style="1"/>
    <col min="15333" max="15333" width="8.42578125" style="1" customWidth="1"/>
    <col min="15334" max="15334" width="3.5703125" style="1" customWidth="1"/>
    <col min="15335" max="15335" width="47.5703125" style="1" customWidth="1"/>
    <col min="15336" max="15336" width="14" style="1" customWidth="1"/>
    <col min="15337" max="15337" width="13.28515625" style="1" customWidth="1"/>
    <col min="15338" max="15338" width="14.42578125" style="1" customWidth="1"/>
    <col min="15339" max="15339" width="10" style="1" customWidth="1"/>
    <col min="15340" max="15588" width="9.140625" style="1"/>
    <col min="15589" max="15589" width="8.42578125" style="1" customWidth="1"/>
    <col min="15590" max="15590" width="3.5703125" style="1" customWidth="1"/>
    <col min="15591" max="15591" width="47.5703125" style="1" customWidth="1"/>
    <col min="15592" max="15592" width="14" style="1" customWidth="1"/>
    <col min="15593" max="15593" width="13.28515625" style="1" customWidth="1"/>
    <col min="15594" max="15594" width="14.42578125" style="1" customWidth="1"/>
    <col min="15595" max="15595" width="10" style="1" customWidth="1"/>
    <col min="15596" max="15844" width="9.140625" style="1"/>
    <col min="15845" max="15845" width="8.42578125" style="1" customWidth="1"/>
    <col min="15846" max="15846" width="3.5703125" style="1" customWidth="1"/>
    <col min="15847" max="15847" width="47.5703125" style="1" customWidth="1"/>
    <col min="15848" max="15848" width="14" style="1" customWidth="1"/>
    <col min="15849" max="15849" width="13.28515625" style="1" customWidth="1"/>
    <col min="15850" max="15850" width="14.42578125" style="1" customWidth="1"/>
    <col min="15851" max="15851" width="10" style="1" customWidth="1"/>
    <col min="15852" max="16100" width="9.140625" style="1"/>
    <col min="16101" max="16101" width="8.42578125" style="1" customWidth="1"/>
    <col min="16102" max="16102" width="3.5703125" style="1" customWidth="1"/>
    <col min="16103" max="16103" width="47.5703125" style="1" customWidth="1"/>
    <col min="16104" max="16104" width="14" style="1" customWidth="1"/>
    <col min="16105" max="16105" width="13.28515625" style="1" customWidth="1"/>
    <col min="16106" max="16106" width="14.42578125" style="1" customWidth="1"/>
    <col min="16107" max="16107" width="10" style="1" customWidth="1"/>
    <col min="16108" max="16384" width="9.140625" style="1"/>
  </cols>
  <sheetData>
    <row r="1" spans="1:10" ht="51.75" thickBot="1" x14ac:dyDescent="0.25">
      <c r="A1" s="17" t="s">
        <v>87</v>
      </c>
      <c r="B1" s="2" t="s">
        <v>88</v>
      </c>
      <c r="C1" s="54"/>
      <c r="D1" s="135" t="s">
        <v>682</v>
      </c>
      <c r="E1" s="219" t="s">
        <v>683</v>
      </c>
      <c r="F1" s="135" t="s">
        <v>685</v>
      </c>
      <c r="G1" s="248" t="s">
        <v>746</v>
      </c>
      <c r="H1" s="312" t="s">
        <v>773</v>
      </c>
      <c r="I1" s="134" t="s">
        <v>674</v>
      </c>
      <c r="J1" s="134" t="s">
        <v>675</v>
      </c>
    </row>
    <row r="2" spans="1:10" ht="13.5" thickBot="1" x14ac:dyDescent="0.25">
      <c r="A2" s="180"/>
      <c r="B2" s="181" t="s">
        <v>89</v>
      </c>
      <c r="C2" s="182"/>
      <c r="D2" s="183">
        <f>D3+D6+D120+D179</f>
        <v>9704016.1400000006</v>
      </c>
      <c r="E2" s="220">
        <f>E3+E6+E120+E179</f>
        <v>10134046</v>
      </c>
      <c r="F2" s="261">
        <f>F3+F6+F120+F179</f>
        <v>10609842.329999998</v>
      </c>
      <c r="G2" s="220">
        <f>G3+G6+G120+G179</f>
        <v>10527537</v>
      </c>
      <c r="H2" s="323">
        <f>H3+H6+H120+H179</f>
        <v>10527537</v>
      </c>
      <c r="I2" s="324">
        <f>H2-F2</f>
        <v>-82305.329999998212</v>
      </c>
      <c r="J2" s="185">
        <f>SUM(H2/F2-1)</f>
        <v>-7.7574508121835972E-3</v>
      </c>
    </row>
    <row r="3" spans="1:10" ht="13.5" thickBot="1" x14ac:dyDescent="0.25">
      <c r="A3" s="37">
        <v>30</v>
      </c>
      <c r="B3" s="4" t="s">
        <v>90</v>
      </c>
      <c r="C3" s="55"/>
      <c r="D3" s="136">
        <f>SUM(D4:D5)</f>
        <v>5314935</v>
      </c>
      <c r="E3" s="221">
        <f>SUM(E4:E5)</f>
        <v>5583079</v>
      </c>
      <c r="F3" s="152">
        <f>SUM(F4:F5)</f>
        <v>5867704</v>
      </c>
      <c r="G3" s="221">
        <f>SUM(G4:G5)</f>
        <v>5990300</v>
      </c>
      <c r="H3" s="289">
        <f>SUM(H4:H5)</f>
        <v>5990300</v>
      </c>
      <c r="I3" s="130">
        <f>H3-F3</f>
        <v>122596</v>
      </c>
      <c r="J3" s="131">
        <f t="shared" ref="J3:J66" si="0">SUM(H3/F3-1)</f>
        <v>2.0893351130186533E-2</v>
      </c>
    </row>
    <row r="4" spans="1:10" x14ac:dyDescent="0.2">
      <c r="A4" s="38">
        <v>3000</v>
      </c>
      <c r="B4" s="5"/>
      <c r="C4" s="56" t="s">
        <v>12</v>
      </c>
      <c r="D4" s="93">
        <v>4821931</v>
      </c>
      <c r="E4" s="222">
        <v>5081000</v>
      </c>
      <c r="F4" s="262">
        <v>5368024</v>
      </c>
      <c r="G4" s="233">
        <v>5500000</v>
      </c>
      <c r="H4" s="260">
        <v>5500000</v>
      </c>
      <c r="I4" s="126">
        <f>H4-F4</f>
        <v>131976</v>
      </c>
      <c r="J4" s="128">
        <f>SUM(H4/F4-1)</f>
        <v>2.4585583074889339E-2</v>
      </c>
    </row>
    <row r="5" spans="1:10" ht="13.5" thickBot="1" x14ac:dyDescent="0.25">
      <c r="A5" s="39">
        <v>3030</v>
      </c>
      <c r="B5" s="6"/>
      <c r="C5" s="56" t="s">
        <v>13</v>
      </c>
      <c r="D5" s="93">
        <v>493004</v>
      </c>
      <c r="E5" s="222">
        <v>502079</v>
      </c>
      <c r="F5" s="262">
        <v>499680</v>
      </c>
      <c r="G5" s="233">
        <v>490300</v>
      </c>
      <c r="H5" s="260">
        <v>490300</v>
      </c>
      <c r="I5" s="126">
        <f t="shared" ref="I5:I67" si="1">H5-F5</f>
        <v>-9380</v>
      </c>
      <c r="J5" s="128">
        <f t="shared" si="0"/>
        <v>-1.8772014089016964E-2</v>
      </c>
    </row>
    <row r="6" spans="1:10" ht="13.5" thickBot="1" x14ac:dyDescent="0.25">
      <c r="A6" s="37">
        <v>32</v>
      </c>
      <c r="B6" s="3" t="s">
        <v>91</v>
      </c>
      <c r="C6" s="55"/>
      <c r="D6" s="136">
        <f>SUM(D7+D9+D103)</f>
        <v>913246.5</v>
      </c>
      <c r="E6" s="221">
        <f>SUM(E7+E9+E103)</f>
        <v>681932</v>
      </c>
      <c r="F6" s="152">
        <f>SUM(F7+F9+F103)</f>
        <v>693697.5</v>
      </c>
      <c r="G6" s="221">
        <f>SUM(G7+G9+G103)</f>
        <v>653914</v>
      </c>
      <c r="H6" s="289">
        <f>SUM(H7+H9+H103)</f>
        <v>653914</v>
      </c>
      <c r="I6" s="130">
        <f t="shared" si="1"/>
        <v>-39783.5</v>
      </c>
      <c r="J6" s="131">
        <f t="shared" si="0"/>
        <v>-5.7349925579953775E-2</v>
      </c>
    </row>
    <row r="7" spans="1:10" s="9" customFormat="1" x14ac:dyDescent="0.2">
      <c r="A7" s="41">
        <v>320</v>
      </c>
      <c r="B7" s="10"/>
      <c r="C7" s="57" t="s">
        <v>138</v>
      </c>
      <c r="D7" s="137">
        <f>SUM(D8:D8)</f>
        <v>12945</v>
      </c>
      <c r="E7" s="286">
        <f>SUM(E8:E8)</f>
        <v>12500</v>
      </c>
      <c r="F7" s="263">
        <f>SUM(F8:F8)</f>
        <v>14975</v>
      </c>
      <c r="G7" s="223">
        <f>SUM(G8:G8)</f>
        <v>12500</v>
      </c>
      <c r="H7" s="142">
        <f>SUM(H8:H8)</f>
        <v>12500</v>
      </c>
      <c r="I7" s="132">
        <f t="shared" si="1"/>
        <v>-2475</v>
      </c>
      <c r="J7" s="133">
        <f t="shared" si="0"/>
        <v>-0.1652754590984975</v>
      </c>
    </row>
    <row r="8" spans="1:10" x14ac:dyDescent="0.2">
      <c r="A8" s="42">
        <v>320</v>
      </c>
      <c r="B8" s="10"/>
      <c r="C8" s="56" t="s">
        <v>158</v>
      </c>
      <c r="D8" s="93">
        <v>12945</v>
      </c>
      <c r="E8" s="84">
        <v>12500</v>
      </c>
      <c r="F8" s="112">
        <v>14975</v>
      </c>
      <c r="G8" s="140">
        <v>12500</v>
      </c>
      <c r="H8" s="149">
        <v>12500</v>
      </c>
      <c r="I8" s="126">
        <f t="shared" si="1"/>
        <v>-2475</v>
      </c>
      <c r="J8" s="128">
        <f t="shared" si="0"/>
        <v>-0.1652754590984975</v>
      </c>
    </row>
    <row r="9" spans="1:10" s="9" customFormat="1" x14ac:dyDescent="0.2">
      <c r="A9" s="41">
        <v>322</v>
      </c>
      <c r="B9" s="10"/>
      <c r="C9" s="57" t="s">
        <v>139</v>
      </c>
      <c r="D9" s="138">
        <f>SUM(D10+D68+D88+D91+D96+D99+D101)</f>
        <v>863536.9</v>
      </c>
      <c r="E9" s="288">
        <f>SUM(E10+E68+E88+E91+E96+E99+E101)</f>
        <v>641027</v>
      </c>
      <c r="F9" s="264">
        <f>SUM(F10+F68+F88+F91+F96+F99+F101)</f>
        <v>631859.91</v>
      </c>
      <c r="G9" s="139">
        <f>SUM(G10+G68+G88+G91+G96+G99+G101)</f>
        <v>599856</v>
      </c>
      <c r="H9" s="143">
        <f>SUM(H10+H68+H88+H91+H96+H99+H101)</f>
        <v>599856</v>
      </c>
      <c r="I9" s="132">
        <f t="shared" si="1"/>
        <v>-32003.910000000033</v>
      </c>
      <c r="J9" s="133">
        <f t="shared" si="0"/>
        <v>-5.0650325322902701E-2</v>
      </c>
    </row>
    <row r="10" spans="1:10" s="9" customFormat="1" ht="25.5" x14ac:dyDescent="0.2">
      <c r="A10" s="41">
        <v>3220</v>
      </c>
      <c r="B10" s="10"/>
      <c r="C10" s="58" t="s">
        <v>34</v>
      </c>
      <c r="D10" s="138">
        <f>SUM(D11+D16+D20+D25+D29+D32+D40+D43+D49+D52+D55+D60+D62+D64+D67)</f>
        <v>379566.76</v>
      </c>
      <c r="E10" s="288">
        <f>SUM(E11+E16+E20+E25+E29+E32+E43+E49+E52+E55+E60+E62+E64)</f>
        <v>384022</v>
      </c>
      <c r="F10" s="264">
        <f>SUM(F11+F16+F20+F25+F29+F32+F43+F49+F52+F55+F60+F62+F64)</f>
        <v>343389.07</v>
      </c>
      <c r="G10" s="139">
        <f>SUM(G11+G16+G20+G25+G29+G32+G40+G43+G49+G52+G55+G60+G62+G64)</f>
        <v>341266</v>
      </c>
      <c r="H10" s="143">
        <f>SUM(H11+H16+H20+H25+H29+H32+H40+H43+H49+H52+H55+H60+H62+H64)</f>
        <v>341266</v>
      </c>
      <c r="I10" s="132">
        <f t="shared" si="1"/>
        <v>-2123.070000000007</v>
      </c>
      <c r="J10" s="133">
        <f t="shared" si="0"/>
        <v>-6.1826953315666788E-3</v>
      </c>
    </row>
    <row r="11" spans="1:10" s="12" customFormat="1" ht="13.5" x14ac:dyDescent="0.25">
      <c r="A11" s="41">
        <v>3220</v>
      </c>
      <c r="B11" s="19"/>
      <c r="C11" s="24" t="s">
        <v>79</v>
      </c>
      <c r="D11" s="138">
        <f>SUM(D12:D15)</f>
        <v>49333.689999999995</v>
      </c>
      <c r="E11" s="288">
        <f>SUM(E12:E15)</f>
        <v>51076</v>
      </c>
      <c r="F11" s="264">
        <f>SUM(F12:F15)</f>
        <v>49164.090000000004</v>
      </c>
      <c r="G11" s="139">
        <f>SUM(G12:G15)</f>
        <v>49319</v>
      </c>
      <c r="H11" s="143">
        <f>SUM(H12:H15)</f>
        <v>49319</v>
      </c>
      <c r="I11" s="132">
        <f t="shared" si="1"/>
        <v>154.90999999999622</v>
      </c>
      <c r="J11" s="133">
        <f t="shared" si="0"/>
        <v>3.1508769917230062E-3</v>
      </c>
    </row>
    <row r="12" spans="1:10" x14ac:dyDescent="0.2">
      <c r="A12" s="42">
        <v>3220</v>
      </c>
      <c r="B12" s="6"/>
      <c r="C12" s="22" t="s">
        <v>160</v>
      </c>
      <c r="D12" s="87">
        <v>15526.7</v>
      </c>
      <c r="E12" s="84">
        <v>16538</v>
      </c>
      <c r="F12" s="112">
        <v>10558.45</v>
      </c>
      <c r="G12" s="140">
        <v>0</v>
      </c>
      <c r="H12" s="149">
        <v>0</v>
      </c>
      <c r="I12" s="126">
        <f t="shared" si="1"/>
        <v>-10558.45</v>
      </c>
      <c r="J12" s="128">
        <f t="shared" si="0"/>
        <v>-1</v>
      </c>
    </row>
    <row r="13" spans="1:10" x14ac:dyDescent="0.2">
      <c r="A13" s="42">
        <v>3220</v>
      </c>
      <c r="B13" s="6"/>
      <c r="C13" s="22" t="s">
        <v>159</v>
      </c>
      <c r="D13" s="87">
        <v>15526.7</v>
      </c>
      <c r="E13" s="84">
        <v>16538</v>
      </c>
      <c r="F13" s="112">
        <v>20218.39</v>
      </c>
      <c r="G13" s="140">
        <v>32319</v>
      </c>
      <c r="H13" s="149">
        <v>32319</v>
      </c>
      <c r="I13" s="126">
        <f t="shared" si="1"/>
        <v>12100.61</v>
      </c>
      <c r="J13" s="128">
        <f t="shared" si="0"/>
        <v>0.59849523132158411</v>
      </c>
    </row>
    <row r="14" spans="1:10" x14ac:dyDescent="0.2">
      <c r="A14" s="42">
        <v>3220</v>
      </c>
      <c r="B14" s="6"/>
      <c r="C14" s="22" t="s">
        <v>161</v>
      </c>
      <c r="D14" s="87">
        <v>17827.439999999999</v>
      </c>
      <c r="E14" s="84">
        <v>18000</v>
      </c>
      <c r="F14" s="112">
        <v>17813.84</v>
      </c>
      <c r="G14" s="140">
        <v>17000</v>
      </c>
      <c r="H14" s="149">
        <v>17000</v>
      </c>
      <c r="I14" s="126">
        <f t="shared" si="1"/>
        <v>-813.84000000000015</v>
      </c>
      <c r="J14" s="128">
        <f t="shared" si="0"/>
        <v>-4.5685826301347765E-2</v>
      </c>
    </row>
    <row r="15" spans="1:10" x14ac:dyDescent="0.2">
      <c r="A15" s="42">
        <v>3220</v>
      </c>
      <c r="B15" s="6"/>
      <c r="C15" s="22" t="s">
        <v>221</v>
      </c>
      <c r="D15" s="87">
        <v>452.85</v>
      </c>
      <c r="E15" s="84">
        <v>0</v>
      </c>
      <c r="F15" s="112">
        <v>573.41</v>
      </c>
      <c r="G15" s="140">
        <v>0</v>
      </c>
      <c r="H15" s="149">
        <v>0</v>
      </c>
      <c r="I15" s="126">
        <f t="shared" si="1"/>
        <v>-573.41</v>
      </c>
      <c r="J15" s="128">
        <f t="shared" si="0"/>
        <v>-1</v>
      </c>
    </row>
    <row r="16" spans="1:10" ht="13.5" x14ac:dyDescent="0.25">
      <c r="A16" s="41">
        <v>3220</v>
      </c>
      <c r="B16" s="19"/>
      <c r="C16" s="58" t="s">
        <v>318</v>
      </c>
      <c r="D16" s="138">
        <f>SUM(D17:D19)</f>
        <v>51598.93</v>
      </c>
      <c r="E16" s="288">
        <f>SUM(E17:E19)</f>
        <v>54476</v>
      </c>
      <c r="F16" s="264">
        <f>SUM(F17:F19)</f>
        <v>54224.240000000005</v>
      </c>
      <c r="G16" s="139">
        <f>SUM(G17:G19)</f>
        <v>51649</v>
      </c>
      <c r="H16" s="143">
        <f>SUM(H17:H19)</f>
        <v>51649</v>
      </c>
      <c r="I16" s="132">
        <f t="shared" si="1"/>
        <v>-2575.2400000000052</v>
      </c>
      <c r="J16" s="133">
        <f t="shared" si="0"/>
        <v>-4.7492412987254484E-2</v>
      </c>
    </row>
    <row r="17" spans="1:10" x14ac:dyDescent="0.2">
      <c r="A17" s="42">
        <v>3220</v>
      </c>
      <c r="B17" s="6"/>
      <c r="C17" s="59" t="s">
        <v>160</v>
      </c>
      <c r="D17" s="87">
        <v>15771</v>
      </c>
      <c r="E17" s="84">
        <v>16538</v>
      </c>
      <c r="F17" s="112">
        <v>11161.1</v>
      </c>
      <c r="G17" s="140">
        <v>0</v>
      </c>
      <c r="H17" s="149">
        <v>0</v>
      </c>
      <c r="I17" s="126">
        <f t="shared" si="1"/>
        <v>-11161.1</v>
      </c>
      <c r="J17" s="128">
        <f t="shared" si="0"/>
        <v>-1</v>
      </c>
    </row>
    <row r="18" spans="1:10" x14ac:dyDescent="0.2">
      <c r="A18" s="42">
        <v>3220</v>
      </c>
      <c r="B18" s="6"/>
      <c r="C18" s="59" t="s">
        <v>159</v>
      </c>
      <c r="D18" s="87">
        <v>15771</v>
      </c>
      <c r="E18" s="84">
        <v>16538</v>
      </c>
      <c r="F18" s="112">
        <v>21067.65</v>
      </c>
      <c r="G18" s="140">
        <v>32149</v>
      </c>
      <c r="H18" s="149">
        <v>32149</v>
      </c>
      <c r="I18" s="126">
        <f t="shared" si="1"/>
        <v>11081.349999999999</v>
      </c>
      <c r="J18" s="128">
        <f t="shared" si="0"/>
        <v>0.52598889767012458</v>
      </c>
    </row>
    <row r="19" spans="1:10" x14ac:dyDescent="0.2">
      <c r="A19" s="42">
        <v>3220</v>
      </c>
      <c r="B19" s="6"/>
      <c r="C19" s="59" t="s">
        <v>161</v>
      </c>
      <c r="D19" s="87">
        <v>20056.93</v>
      </c>
      <c r="E19" s="84">
        <v>21400</v>
      </c>
      <c r="F19" s="112">
        <v>21995.49</v>
      </c>
      <c r="G19" s="140">
        <v>19500</v>
      </c>
      <c r="H19" s="149">
        <v>19500</v>
      </c>
      <c r="I19" s="126">
        <f t="shared" si="1"/>
        <v>-2495.4900000000016</v>
      </c>
      <c r="J19" s="128">
        <f t="shared" si="0"/>
        <v>-0.11345462183383959</v>
      </c>
    </row>
    <row r="20" spans="1:10" ht="13.5" x14ac:dyDescent="0.25">
      <c r="A20" s="41">
        <v>3220</v>
      </c>
      <c r="B20" s="19"/>
      <c r="C20" s="58" t="s">
        <v>153</v>
      </c>
      <c r="D20" s="138">
        <f>SUM(D21:D24)</f>
        <v>15175.77</v>
      </c>
      <c r="E20" s="288">
        <f>SUM(E21:E24)</f>
        <v>16560</v>
      </c>
      <c r="F20" s="264">
        <f>SUM(F21:F24)</f>
        <v>16520.460000000003</v>
      </c>
      <c r="G20" s="139">
        <f>SUM(G21:G24)</f>
        <v>14546</v>
      </c>
      <c r="H20" s="143">
        <f>SUM(H21:H24)</f>
        <v>14546</v>
      </c>
      <c r="I20" s="132">
        <f t="shared" si="1"/>
        <v>-1974.4600000000028</v>
      </c>
      <c r="J20" s="133">
        <f t="shared" si="0"/>
        <v>-0.1195160425315035</v>
      </c>
    </row>
    <row r="21" spans="1:10" x14ac:dyDescent="0.2">
      <c r="A21" s="42">
        <v>3220</v>
      </c>
      <c r="B21" s="6"/>
      <c r="C21" s="59" t="s">
        <v>160</v>
      </c>
      <c r="D21" s="87">
        <v>4700.83</v>
      </c>
      <c r="E21" s="84">
        <v>5355</v>
      </c>
      <c r="F21" s="112">
        <v>3683</v>
      </c>
      <c r="G21" s="140">
        <v>0</v>
      </c>
      <c r="H21" s="149">
        <v>0</v>
      </c>
      <c r="I21" s="126">
        <f t="shared" si="1"/>
        <v>-3683</v>
      </c>
      <c r="J21" s="128">
        <f t="shared" si="0"/>
        <v>-1</v>
      </c>
    </row>
    <row r="22" spans="1:10" x14ac:dyDescent="0.2">
      <c r="A22" s="42">
        <v>3220</v>
      </c>
      <c r="B22" s="6"/>
      <c r="C22" s="59" t="s">
        <v>159</v>
      </c>
      <c r="D22" s="87">
        <v>4700.83</v>
      </c>
      <c r="E22" s="84">
        <v>5355</v>
      </c>
      <c r="F22" s="112">
        <v>6973</v>
      </c>
      <c r="G22" s="140">
        <v>9696</v>
      </c>
      <c r="H22" s="149">
        <v>9696</v>
      </c>
      <c r="I22" s="126">
        <f t="shared" si="1"/>
        <v>2723</v>
      </c>
      <c r="J22" s="128">
        <f t="shared" si="0"/>
        <v>0.39050623834791343</v>
      </c>
    </row>
    <row r="23" spans="1:10" x14ac:dyDescent="0.2">
      <c r="A23" s="42">
        <v>3220</v>
      </c>
      <c r="B23" s="6"/>
      <c r="C23" s="59" t="s">
        <v>161</v>
      </c>
      <c r="D23" s="87">
        <v>5614.93</v>
      </c>
      <c r="E23" s="84">
        <v>5600</v>
      </c>
      <c r="F23" s="112">
        <v>5645.97</v>
      </c>
      <c r="G23" s="140">
        <v>4600</v>
      </c>
      <c r="H23" s="149">
        <v>4600</v>
      </c>
      <c r="I23" s="126">
        <f t="shared" si="1"/>
        <v>-1045.9700000000003</v>
      </c>
      <c r="J23" s="128">
        <f t="shared" si="0"/>
        <v>-0.18525957452838049</v>
      </c>
    </row>
    <row r="24" spans="1:10" x14ac:dyDescent="0.2">
      <c r="A24" s="42">
        <v>3220</v>
      </c>
      <c r="B24" s="6"/>
      <c r="C24" s="59" t="s">
        <v>221</v>
      </c>
      <c r="D24" s="87">
        <v>159.18</v>
      </c>
      <c r="E24" s="84">
        <v>250</v>
      </c>
      <c r="F24" s="112">
        <v>218.49</v>
      </c>
      <c r="G24" s="140">
        <v>250</v>
      </c>
      <c r="H24" s="149">
        <v>250</v>
      </c>
      <c r="I24" s="126">
        <f t="shared" si="1"/>
        <v>31.509999999999991</v>
      </c>
      <c r="J24" s="128">
        <f t="shared" si="0"/>
        <v>0.14421712664195163</v>
      </c>
    </row>
    <row r="25" spans="1:10" ht="13.5" x14ac:dyDescent="0.25">
      <c r="A25" s="41">
        <v>3220</v>
      </c>
      <c r="B25" s="19"/>
      <c r="C25" s="58" t="s">
        <v>684</v>
      </c>
      <c r="D25" s="94"/>
      <c r="E25" s="288">
        <f>SUM(E26:E28)</f>
        <v>4224</v>
      </c>
      <c r="F25" s="264">
        <f>SUM(F26:F28)</f>
        <v>4514.59</v>
      </c>
      <c r="G25" s="139">
        <f>SUM(G26:G28)</f>
        <v>6494</v>
      </c>
      <c r="H25" s="143">
        <f>SUM(H26:H28)</f>
        <v>6494</v>
      </c>
      <c r="I25" s="132">
        <f t="shared" si="1"/>
        <v>1979.4099999999999</v>
      </c>
      <c r="J25" s="133">
        <f t="shared" si="0"/>
        <v>0.43844734516312656</v>
      </c>
    </row>
    <row r="26" spans="1:10" x14ac:dyDescent="0.2">
      <c r="A26" s="42">
        <v>3220</v>
      </c>
      <c r="B26" s="6"/>
      <c r="C26" s="59" t="s">
        <v>588</v>
      </c>
      <c r="D26" s="87"/>
      <c r="E26" s="84">
        <v>624</v>
      </c>
      <c r="F26" s="112">
        <v>435.96</v>
      </c>
      <c r="G26" s="140">
        <v>3194</v>
      </c>
      <c r="H26" s="149">
        <v>3194</v>
      </c>
      <c r="I26" s="126">
        <f t="shared" si="1"/>
        <v>2758.04</v>
      </c>
      <c r="J26" s="128">
        <f t="shared" si="0"/>
        <v>6.3263602165336277</v>
      </c>
    </row>
    <row r="27" spans="1:10" x14ac:dyDescent="0.2">
      <c r="A27" s="42">
        <v>3220</v>
      </c>
      <c r="B27" s="6"/>
      <c r="C27" s="59" t="s">
        <v>161</v>
      </c>
      <c r="D27" s="87"/>
      <c r="E27" s="84">
        <v>3300</v>
      </c>
      <c r="F27" s="112">
        <v>700</v>
      </c>
      <c r="G27" s="140">
        <v>3300</v>
      </c>
      <c r="H27" s="149">
        <v>3300</v>
      </c>
      <c r="I27" s="126">
        <f t="shared" si="1"/>
        <v>2600</v>
      </c>
      <c r="J27" s="128">
        <f t="shared" si="0"/>
        <v>3.7142857142857144</v>
      </c>
    </row>
    <row r="28" spans="1:10" x14ac:dyDescent="0.2">
      <c r="A28" s="42">
        <v>3220</v>
      </c>
      <c r="B28" s="6"/>
      <c r="C28" s="59" t="s">
        <v>316</v>
      </c>
      <c r="D28" s="87"/>
      <c r="E28" s="84">
        <v>300</v>
      </c>
      <c r="F28" s="112">
        <v>3378.63</v>
      </c>
      <c r="G28" s="140">
        <v>0</v>
      </c>
      <c r="H28" s="149">
        <v>0</v>
      </c>
      <c r="I28" s="126">
        <f t="shared" si="1"/>
        <v>-3378.63</v>
      </c>
      <c r="J28" s="128">
        <f t="shared" si="0"/>
        <v>-1</v>
      </c>
    </row>
    <row r="29" spans="1:10" ht="13.5" x14ac:dyDescent="0.25">
      <c r="A29" s="41">
        <v>3220</v>
      </c>
      <c r="B29" s="19"/>
      <c r="C29" s="58" t="s">
        <v>315</v>
      </c>
      <c r="D29" s="94"/>
      <c r="E29" s="288">
        <f>SUM(E30:E31)</f>
        <v>5732</v>
      </c>
      <c r="F29" s="264">
        <f>SUM(F30:F31)</f>
        <v>6861.84</v>
      </c>
      <c r="G29" s="139">
        <f>SUM(G30:G31)</f>
        <v>8951</v>
      </c>
      <c r="H29" s="143">
        <f>SUM(H30:H31)</f>
        <v>8951</v>
      </c>
      <c r="I29" s="132">
        <f t="shared" si="1"/>
        <v>2089.16</v>
      </c>
      <c r="J29" s="133">
        <f t="shared" si="0"/>
        <v>0.30446061114803014</v>
      </c>
    </row>
    <row r="30" spans="1:10" x14ac:dyDescent="0.2">
      <c r="A30" s="42">
        <v>3220</v>
      </c>
      <c r="B30" s="6"/>
      <c r="C30" s="59" t="s">
        <v>588</v>
      </c>
      <c r="D30" s="87"/>
      <c r="E30" s="84">
        <v>960</v>
      </c>
      <c r="F30" s="112">
        <v>1621</v>
      </c>
      <c r="G30" s="140">
        <v>4177</v>
      </c>
      <c r="H30" s="149">
        <v>4177</v>
      </c>
      <c r="I30" s="126">
        <f t="shared" si="1"/>
        <v>2556</v>
      </c>
      <c r="J30" s="128">
        <f t="shared" si="0"/>
        <v>1.5768044417026528</v>
      </c>
    </row>
    <row r="31" spans="1:10" x14ac:dyDescent="0.2">
      <c r="A31" s="42">
        <v>3220</v>
      </c>
      <c r="B31" s="6"/>
      <c r="C31" s="59" t="s">
        <v>161</v>
      </c>
      <c r="D31" s="87"/>
      <c r="E31" s="84">
        <v>4772</v>
      </c>
      <c r="F31" s="112">
        <v>5240.84</v>
      </c>
      <c r="G31" s="140">
        <v>4774</v>
      </c>
      <c r="H31" s="149">
        <v>4774</v>
      </c>
      <c r="I31" s="126">
        <f t="shared" si="1"/>
        <v>-466.84000000000015</v>
      </c>
      <c r="J31" s="128">
        <f t="shared" si="0"/>
        <v>-8.9077323482495196E-2</v>
      </c>
    </row>
    <row r="32" spans="1:10" ht="13.5" x14ac:dyDescent="0.25">
      <c r="A32" s="41">
        <v>3220</v>
      </c>
      <c r="B32" s="19"/>
      <c r="C32" s="58" t="s">
        <v>80</v>
      </c>
      <c r="D32" s="138">
        <f>SUM(D33:D39)</f>
        <v>14638.369999999999</v>
      </c>
      <c r="E32" s="288">
        <f>SUM(E33:E39)</f>
        <v>17752</v>
      </c>
      <c r="F32" s="264">
        <f>SUM(F33:F39)</f>
        <v>15331</v>
      </c>
      <c r="G32" s="139">
        <f>SUM(G33:G39)</f>
        <v>15073</v>
      </c>
      <c r="H32" s="143">
        <f>SUM(H33:H39)</f>
        <v>15073</v>
      </c>
      <c r="I32" s="132">
        <f t="shared" si="1"/>
        <v>-258</v>
      </c>
      <c r="J32" s="133">
        <f t="shared" si="0"/>
        <v>-1.6828647837714428E-2</v>
      </c>
    </row>
    <row r="33" spans="1:10" x14ac:dyDescent="0.2">
      <c r="A33" s="42">
        <v>3220</v>
      </c>
      <c r="B33" s="6"/>
      <c r="C33" s="59" t="s">
        <v>160</v>
      </c>
      <c r="D33" s="87">
        <v>4004.7</v>
      </c>
      <c r="E33" s="84">
        <v>4568</v>
      </c>
      <c r="F33" s="112">
        <v>2942.45</v>
      </c>
      <c r="G33" s="140">
        <v>0</v>
      </c>
      <c r="H33" s="149">
        <v>0</v>
      </c>
      <c r="I33" s="126">
        <f t="shared" si="1"/>
        <v>-2942.45</v>
      </c>
      <c r="J33" s="128">
        <f t="shared" si="0"/>
        <v>-1</v>
      </c>
    </row>
    <row r="34" spans="1:10" x14ac:dyDescent="0.2">
      <c r="A34" s="42">
        <v>3220</v>
      </c>
      <c r="B34" s="6"/>
      <c r="C34" s="59" t="s">
        <v>159</v>
      </c>
      <c r="D34" s="87">
        <v>4004.7</v>
      </c>
      <c r="E34" s="84">
        <v>4568</v>
      </c>
      <c r="F34" s="112">
        <v>5322.45</v>
      </c>
      <c r="G34" s="140">
        <v>8335</v>
      </c>
      <c r="H34" s="149">
        <v>8335</v>
      </c>
      <c r="I34" s="126">
        <f t="shared" si="1"/>
        <v>3012.55</v>
      </c>
      <c r="J34" s="128">
        <f t="shared" si="0"/>
        <v>0.5660081353512012</v>
      </c>
    </row>
    <row r="35" spans="1:10" x14ac:dyDescent="0.2">
      <c r="A35" s="42">
        <v>3220</v>
      </c>
      <c r="B35" s="6"/>
      <c r="C35" s="59" t="s">
        <v>161</v>
      </c>
      <c r="D35" s="87">
        <v>5652.49</v>
      </c>
      <c r="E35" s="84">
        <v>7296</v>
      </c>
      <c r="F35" s="112">
        <v>5347.99</v>
      </c>
      <c r="G35" s="140">
        <v>6038</v>
      </c>
      <c r="H35" s="149">
        <v>6038</v>
      </c>
      <c r="I35" s="126">
        <f>H35-F35</f>
        <v>690.01000000000022</v>
      </c>
      <c r="J35" s="128">
        <f t="shared" si="0"/>
        <v>0.12902230557648764</v>
      </c>
    </row>
    <row r="36" spans="1:10" x14ac:dyDescent="0.2">
      <c r="A36" s="42">
        <v>3220</v>
      </c>
      <c r="B36" s="6"/>
      <c r="C36" s="59" t="s">
        <v>38</v>
      </c>
      <c r="D36" s="87">
        <v>606.17999999999995</v>
      </c>
      <c r="E36" s="84">
        <v>720</v>
      </c>
      <c r="F36" s="112">
        <v>521.83000000000004</v>
      </c>
      <c r="G36" s="140">
        <v>0</v>
      </c>
      <c r="H36" s="149">
        <v>0</v>
      </c>
      <c r="I36" s="126">
        <f t="shared" si="1"/>
        <v>-521.83000000000004</v>
      </c>
      <c r="J36" s="128">
        <f t="shared" si="0"/>
        <v>-1</v>
      </c>
    </row>
    <row r="37" spans="1:10" ht="25.5" x14ac:dyDescent="0.2">
      <c r="A37" s="42">
        <v>3220</v>
      </c>
      <c r="B37" s="6"/>
      <c r="C37" s="59" t="s">
        <v>666</v>
      </c>
      <c r="D37" s="87">
        <v>284.3</v>
      </c>
      <c r="E37" s="84">
        <v>400</v>
      </c>
      <c r="F37" s="112">
        <v>596.28</v>
      </c>
      <c r="G37" s="140">
        <v>550</v>
      </c>
      <c r="H37" s="149">
        <v>550</v>
      </c>
      <c r="I37" s="126">
        <f t="shared" si="1"/>
        <v>-46.279999999999973</v>
      </c>
      <c r="J37" s="128">
        <f t="shared" si="0"/>
        <v>-7.7614543503052191E-2</v>
      </c>
    </row>
    <row r="38" spans="1:10" x14ac:dyDescent="0.2">
      <c r="A38" s="42">
        <v>3220</v>
      </c>
      <c r="B38" s="6"/>
      <c r="C38" s="59" t="s">
        <v>74</v>
      </c>
      <c r="D38" s="87">
        <v>86</v>
      </c>
      <c r="E38" s="84">
        <v>200</v>
      </c>
      <c r="F38" s="112">
        <v>0</v>
      </c>
      <c r="G38" s="140">
        <v>150</v>
      </c>
      <c r="H38" s="149">
        <v>150</v>
      </c>
      <c r="I38" s="126">
        <f t="shared" si="1"/>
        <v>150</v>
      </c>
      <c r="J38" s="128"/>
    </row>
    <row r="39" spans="1:10" x14ac:dyDescent="0.2">
      <c r="A39" s="42">
        <v>3220</v>
      </c>
      <c r="B39" s="6"/>
      <c r="C39" s="59" t="s">
        <v>31</v>
      </c>
      <c r="D39" s="87">
        <v>0</v>
      </c>
      <c r="E39" s="84">
        <v>0</v>
      </c>
      <c r="F39" s="112">
        <v>600</v>
      </c>
      <c r="G39" s="140"/>
      <c r="H39" s="149"/>
      <c r="I39" s="126">
        <f t="shared" si="1"/>
        <v>-600</v>
      </c>
      <c r="J39" s="128">
        <f t="shared" si="0"/>
        <v>-1</v>
      </c>
    </row>
    <row r="40" spans="1:10" x14ac:dyDescent="0.2">
      <c r="A40" s="41">
        <v>3220</v>
      </c>
      <c r="B40" s="6"/>
      <c r="C40" s="58" t="s">
        <v>593</v>
      </c>
      <c r="D40" s="94">
        <f>SUM(D41:D42)</f>
        <v>1353.6</v>
      </c>
      <c r="E40" s="84"/>
      <c r="F40" s="112"/>
      <c r="G40" s="139"/>
      <c r="H40" s="143"/>
      <c r="I40" s="126"/>
      <c r="J40" s="128"/>
    </row>
    <row r="41" spans="1:10" x14ac:dyDescent="0.2">
      <c r="A41" s="42">
        <v>3220</v>
      </c>
      <c r="B41" s="6"/>
      <c r="C41" s="59" t="s">
        <v>161</v>
      </c>
      <c r="D41" s="87">
        <v>902.4</v>
      </c>
      <c r="E41" s="84"/>
      <c r="F41" s="112"/>
      <c r="G41" s="140"/>
      <c r="H41" s="149"/>
      <c r="I41" s="126"/>
      <c r="J41" s="128"/>
    </row>
    <row r="42" spans="1:10" x14ac:dyDescent="0.2">
      <c r="A42" s="42">
        <v>3220</v>
      </c>
      <c r="B42" s="6"/>
      <c r="C42" s="59" t="s">
        <v>31</v>
      </c>
      <c r="D42" s="87">
        <v>451.2</v>
      </c>
      <c r="E42" s="84"/>
      <c r="F42" s="112"/>
      <c r="G42" s="140"/>
      <c r="H42" s="149"/>
      <c r="I42" s="126"/>
      <c r="J42" s="128"/>
    </row>
    <row r="43" spans="1:10" ht="13.5" x14ac:dyDescent="0.25">
      <c r="A43" s="41">
        <v>3220</v>
      </c>
      <c r="B43" s="19"/>
      <c r="C43" s="58" t="s">
        <v>33</v>
      </c>
      <c r="D43" s="138">
        <f>SUM(D44:D48)</f>
        <v>9534.2000000000007</v>
      </c>
      <c r="E43" s="288">
        <f>SUM(E44:E48)</f>
        <v>9843</v>
      </c>
      <c r="F43" s="264">
        <f>SUM(F44:F48)</f>
        <v>10115.029999999999</v>
      </c>
      <c r="G43" s="139">
        <f>SUM(G44:G47)</f>
        <v>10494</v>
      </c>
      <c r="H43" s="143">
        <f>SUM(H44:H47)</f>
        <v>10494</v>
      </c>
      <c r="I43" s="132">
        <f t="shared" si="1"/>
        <v>378.97000000000116</v>
      </c>
      <c r="J43" s="133">
        <f t="shared" si="0"/>
        <v>3.7466028276732954E-2</v>
      </c>
    </row>
    <row r="44" spans="1:10" x14ac:dyDescent="0.2">
      <c r="A44" s="42">
        <v>3220</v>
      </c>
      <c r="B44" s="6"/>
      <c r="C44" s="59" t="s">
        <v>160</v>
      </c>
      <c r="D44" s="87">
        <v>2837.91</v>
      </c>
      <c r="E44" s="84">
        <v>2835</v>
      </c>
      <c r="F44" s="112">
        <v>1920.45</v>
      </c>
      <c r="G44" s="140">
        <v>0</v>
      </c>
      <c r="H44" s="149">
        <v>0</v>
      </c>
      <c r="I44" s="126">
        <f t="shared" si="1"/>
        <v>-1920.45</v>
      </c>
      <c r="J44" s="128">
        <f t="shared" si="0"/>
        <v>-1</v>
      </c>
    </row>
    <row r="45" spans="1:10" x14ac:dyDescent="0.2">
      <c r="A45" s="42">
        <v>3220</v>
      </c>
      <c r="B45" s="6"/>
      <c r="C45" s="59" t="s">
        <v>159</v>
      </c>
      <c r="D45" s="87">
        <v>2837.91</v>
      </c>
      <c r="E45" s="84">
        <v>2835</v>
      </c>
      <c r="F45" s="112">
        <v>3635.45</v>
      </c>
      <c r="G45" s="140">
        <v>6294</v>
      </c>
      <c r="H45" s="149">
        <v>6294</v>
      </c>
      <c r="I45" s="126">
        <f t="shared" si="1"/>
        <v>2658.55</v>
      </c>
      <c r="J45" s="128">
        <f t="shared" si="0"/>
        <v>0.73128498535257003</v>
      </c>
    </row>
    <row r="46" spans="1:10" x14ac:dyDescent="0.2">
      <c r="A46" s="42">
        <v>3220</v>
      </c>
      <c r="B46" s="6"/>
      <c r="C46" s="59" t="s">
        <v>161</v>
      </c>
      <c r="D46" s="87">
        <v>2846.38</v>
      </c>
      <c r="E46" s="84">
        <v>3173</v>
      </c>
      <c r="F46" s="112">
        <v>2794.13</v>
      </c>
      <c r="G46" s="140">
        <v>3200</v>
      </c>
      <c r="H46" s="149">
        <v>3200</v>
      </c>
      <c r="I46" s="126">
        <f t="shared" si="1"/>
        <v>405.86999999999989</v>
      </c>
      <c r="J46" s="128">
        <f t="shared" si="0"/>
        <v>0.14525809464842365</v>
      </c>
    </row>
    <row r="47" spans="1:10" x14ac:dyDescent="0.2">
      <c r="A47" s="42">
        <v>3220</v>
      </c>
      <c r="B47" s="6"/>
      <c r="C47" s="59" t="s">
        <v>31</v>
      </c>
      <c r="D47" s="87">
        <v>1012</v>
      </c>
      <c r="E47" s="84">
        <v>1000</v>
      </c>
      <c r="F47" s="112">
        <v>1051.3599999999999</v>
      </c>
      <c r="G47" s="140">
        <v>1000</v>
      </c>
      <c r="H47" s="149">
        <v>1000</v>
      </c>
      <c r="I47" s="126">
        <f t="shared" si="1"/>
        <v>-51.3599999999999</v>
      </c>
      <c r="J47" s="128">
        <f t="shared" si="0"/>
        <v>-4.8851012022523066E-2</v>
      </c>
    </row>
    <row r="48" spans="1:10" x14ac:dyDescent="0.2">
      <c r="A48" s="42">
        <v>3220</v>
      </c>
      <c r="B48" s="6"/>
      <c r="C48" s="59" t="s">
        <v>221</v>
      </c>
      <c r="D48" s="87">
        <v>0</v>
      </c>
      <c r="E48" s="84">
        <v>0</v>
      </c>
      <c r="F48" s="112">
        <v>713.64</v>
      </c>
      <c r="G48" s="140">
        <v>0</v>
      </c>
      <c r="H48" s="149">
        <v>0</v>
      </c>
      <c r="I48" s="126">
        <f t="shared" si="1"/>
        <v>-713.64</v>
      </c>
      <c r="J48" s="128">
        <f t="shared" si="0"/>
        <v>-1</v>
      </c>
    </row>
    <row r="49" spans="1:10" ht="13.5" x14ac:dyDescent="0.25">
      <c r="A49" s="41">
        <v>3220</v>
      </c>
      <c r="B49" s="19"/>
      <c r="C49" s="58" t="s">
        <v>313</v>
      </c>
      <c r="D49" s="94"/>
      <c r="E49" s="288">
        <f>SUM(E50:E51)</f>
        <v>12000</v>
      </c>
      <c r="F49" s="264">
        <f>SUM(F50:F51)</f>
        <v>4020.36</v>
      </c>
      <c r="G49" s="139">
        <f>SUM(G50:G51)</f>
        <v>3000</v>
      </c>
      <c r="H49" s="143">
        <f>SUM(H50:H51)</f>
        <v>3000</v>
      </c>
      <c r="I49" s="132">
        <f t="shared" si="1"/>
        <v>-1020.3600000000001</v>
      </c>
      <c r="J49" s="133">
        <f t="shared" si="0"/>
        <v>-0.25379816732829896</v>
      </c>
    </row>
    <row r="50" spans="1:10" x14ac:dyDescent="0.2">
      <c r="A50" s="42">
        <v>3220</v>
      </c>
      <c r="B50" s="6"/>
      <c r="C50" s="59" t="s">
        <v>312</v>
      </c>
      <c r="D50" s="87"/>
      <c r="E50" s="84">
        <v>9900</v>
      </c>
      <c r="F50" s="112">
        <v>2972.36</v>
      </c>
      <c r="G50" s="140">
        <v>2000</v>
      </c>
      <c r="H50" s="149">
        <v>2000</v>
      </c>
      <c r="I50" s="126">
        <f t="shared" si="1"/>
        <v>-972.36000000000013</v>
      </c>
      <c r="J50" s="128">
        <f t="shared" si="0"/>
        <v>-0.32713399453632808</v>
      </c>
    </row>
    <row r="51" spans="1:10" x14ac:dyDescent="0.2">
      <c r="A51" s="42">
        <v>3220</v>
      </c>
      <c r="B51" s="6"/>
      <c r="C51" s="59" t="s">
        <v>668</v>
      </c>
      <c r="D51" s="87"/>
      <c r="E51" s="84">
        <v>2100</v>
      </c>
      <c r="F51" s="112">
        <v>1048</v>
      </c>
      <c r="G51" s="140">
        <v>1000</v>
      </c>
      <c r="H51" s="149">
        <v>1000</v>
      </c>
      <c r="I51" s="126">
        <f t="shared" si="1"/>
        <v>-48</v>
      </c>
      <c r="J51" s="128">
        <f t="shared" si="0"/>
        <v>-4.5801526717557217E-2</v>
      </c>
    </row>
    <row r="52" spans="1:10" ht="13.5" x14ac:dyDescent="0.25">
      <c r="A52" s="41">
        <v>3220</v>
      </c>
      <c r="B52" s="19"/>
      <c r="C52" s="58" t="s">
        <v>314</v>
      </c>
      <c r="D52" s="94"/>
      <c r="E52" s="288">
        <f>SUM(E53:E54)</f>
        <v>3000</v>
      </c>
      <c r="F52" s="264">
        <f>SUM(F53:F54)</f>
        <v>1800</v>
      </c>
      <c r="G52" s="139">
        <f>SUM(G53:G53)</f>
        <v>2000</v>
      </c>
      <c r="H52" s="143">
        <f>SUM(H53:H53)</f>
        <v>2000</v>
      </c>
      <c r="I52" s="126">
        <f t="shared" si="1"/>
        <v>200</v>
      </c>
      <c r="J52" s="128">
        <f t="shared" si="0"/>
        <v>0.11111111111111116</v>
      </c>
    </row>
    <row r="53" spans="1:10" x14ac:dyDescent="0.2">
      <c r="A53" s="42">
        <v>3220</v>
      </c>
      <c r="B53" s="6"/>
      <c r="C53" s="59" t="s">
        <v>31</v>
      </c>
      <c r="D53" s="87"/>
      <c r="E53" s="84">
        <v>3000</v>
      </c>
      <c r="F53" s="112">
        <v>1230</v>
      </c>
      <c r="G53" s="140">
        <v>2000</v>
      </c>
      <c r="H53" s="149">
        <v>2000</v>
      </c>
      <c r="I53" s="126">
        <f t="shared" si="1"/>
        <v>770</v>
      </c>
      <c r="J53" s="128">
        <f t="shared" si="0"/>
        <v>0.62601626016260159</v>
      </c>
    </row>
    <row r="54" spans="1:10" x14ac:dyDescent="0.2">
      <c r="A54" s="42">
        <v>3220</v>
      </c>
      <c r="B54" s="6"/>
      <c r="C54" s="59" t="s">
        <v>221</v>
      </c>
      <c r="D54" s="87"/>
      <c r="E54" s="84">
        <v>0</v>
      </c>
      <c r="F54" s="112">
        <v>570</v>
      </c>
      <c r="G54" s="140"/>
      <c r="H54" s="149"/>
      <c r="I54" s="126">
        <f t="shared" si="1"/>
        <v>-570</v>
      </c>
      <c r="J54" s="128">
        <f t="shared" si="0"/>
        <v>-1</v>
      </c>
    </row>
    <row r="55" spans="1:10" ht="13.5" x14ac:dyDescent="0.25">
      <c r="A55" s="41">
        <v>3220</v>
      </c>
      <c r="B55" s="19"/>
      <c r="C55" s="58" t="s">
        <v>32</v>
      </c>
      <c r="D55" s="138">
        <f>SUM(D56:D59)</f>
        <v>16015.470000000001</v>
      </c>
      <c r="E55" s="288">
        <f>SUM(E57:E59)</f>
        <v>15900</v>
      </c>
      <c r="F55" s="264">
        <f>SUM(F56:F59)</f>
        <v>17027.330000000002</v>
      </c>
      <c r="G55" s="139">
        <f>SUM(G57:G59)</f>
        <v>16000</v>
      </c>
      <c r="H55" s="143">
        <f>SUM(H57:H59)</f>
        <v>16000</v>
      </c>
      <c r="I55" s="132">
        <f t="shared" si="1"/>
        <v>-1027.3300000000017</v>
      </c>
      <c r="J55" s="133">
        <f t="shared" si="0"/>
        <v>-6.0334180402917048E-2</v>
      </c>
    </row>
    <row r="56" spans="1:10" x14ac:dyDescent="0.2">
      <c r="A56" s="42">
        <v>3220</v>
      </c>
      <c r="B56" s="75"/>
      <c r="C56" s="59" t="s">
        <v>594</v>
      </c>
      <c r="D56" s="87">
        <v>312.23</v>
      </c>
      <c r="E56" s="84">
        <v>0</v>
      </c>
      <c r="F56" s="112">
        <v>0</v>
      </c>
      <c r="G56" s="140">
        <v>0</v>
      </c>
      <c r="H56" s="149">
        <v>0</v>
      </c>
      <c r="I56" s="126">
        <f t="shared" si="1"/>
        <v>0</v>
      </c>
      <c r="J56" s="128"/>
    </row>
    <row r="57" spans="1:10" x14ac:dyDescent="0.2">
      <c r="A57" s="42">
        <v>3220</v>
      </c>
      <c r="B57" s="6"/>
      <c r="C57" s="59" t="s">
        <v>31</v>
      </c>
      <c r="D57" s="87">
        <v>2664</v>
      </c>
      <c r="E57" s="84">
        <v>2100</v>
      </c>
      <c r="F57" s="112">
        <v>3190</v>
      </c>
      <c r="G57" s="140">
        <v>2200</v>
      </c>
      <c r="H57" s="149">
        <v>2200</v>
      </c>
      <c r="I57" s="126">
        <f t="shared" si="1"/>
        <v>-990</v>
      </c>
      <c r="J57" s="128">
        <f t="shared" si="0"/>
        <v>-0.31034482758620685</v>
      </c>
    </row>
    <row r="58" spans="1:10" x14ac:dyDescent="0.2">
      <c r="A58" s="42">
        <v>3220</v>
      </c>
      <c r="B58" s="6"/>
      <c r="C58" s="59" t="s">
        <v>290</v>
      </c>
      <c r="D58" s="87">
        <v>1173.8</v>
      </c>
      <c r="E58" s="84">
        <v>1000</v>
      </c>
      <c r="F58" s="112">
        <v>1011</v>
      </c>
      <c r="G58" s="140">
        <v>1000</v>
      </c>
      <c r="H58" s="149">
        <v>1000</v>
      </c>
      <c r="I58" s="126">
        <f t="shared" si="1"/>
        <v>-11</v>
      </c>
      <c r="J58" s="128">
        <f t="shared" si="0"/>
        <v>-1.0880316518298683E-2</v>
      </c>
    </row>
    <row r="59" spans="1:10" x14ac:dyDescent="0.2">
      <c r="A59" s="42">
        <v>3220</v>
      </c>
      <c r="B59" s="6"/>
      <c r="C59" s="59" t="s">
        <v>162</v>
      </c>
      <c r="D59" s="87">
        <v>11865.44</v>
      </c>
      <c r="E59" s="84">
        <v>12800</v>
      </c>
      <c r="F59" s="112">
        <v>12826.33</v>
      </c>
      <c r="G59" s="140">
        <v>12800</v>
      </c>
      <c r="H59" s="149">
        <v>12800</v>
      </c>
      <c r="I59" s="126">
        <f t="shared" si="1"/>
        <v>-26.329999999999927</v>
      </c>
      <c r="J59" s="128">
        <f t="shared" si="0"/>
        <v>-2.0528085586446476E-3</v>
      </c>
    </row>
    <row r="60" spans="1:10" s="9" customFormat="1" x14ac:dyDescent="0.2">
      <c r="A60" s="41">
        <v>3220</v>
      </c>
      <c r="B60" s="10"/>
      <c r="C60" s="58" t="s">
        <v>270</v>
      </c>
      <c r="D60" s="138">
        <f>SUM(D61)</f>
        <v>35316.050000000003</v>
      </c>
      <c r="E60" s="288">
        <f>SUM(E61)</f>
        <v>37000</v>
      </c>
      <c r="F60" s="264">
        <f>SUM(F61)</f>
        <v>37224.129999999997</v>
      </c>
      <c r="G60" s="139">
        <f>SUM(G61)</f>
        <v>44700</v>
      </c>
      <c r="H60" s="143">
        <f>SUM(H61)</f>
        <v>44700</v>
      </c>
      <c r="I60" s="132">
        <f t="shared" si="1"/>
        <v>7475.8700000000026</v>
      </c>
      <c r="J60" s="133">
        <f t="shared" si="0"/>
        <v>0.20083397516610879</v>
      </c>
    </row>
    <row r="61" spans="1:10" x14ac:dyDescent="0.2">
      <c r="A61" s="42">
        <v>3220</v>
      </c>
      <c r="B61" s="6"/>
      <c r="C61" s="59" t="s">
        <v>291</v>
      </c>
      <c r="D61" s="87">
        <v>35316.050000000003</v>
      </c>
      <c r="E61" s="84">
        <v>37000</v>
      </c>
      <c r="F61" s="112">
        <v>37224.129999999997</v>
      </c>
      <c r="G61" s="140">
        <v>44700</v>
      </c>
      <c r="H61" s="149">
        <v>44700</v>
      </c>
      <c r="I61" s="126">
        <f t="shared" si="1"/>
        <v>7475.8700000000026</v>
      </c>
      <c r="J61" s="128">
        <f t="shared" si="0"/>
        <v>0.20083397516610879</v>
      </c>
    </row>
    <row r="62" spans="1:10" ht="13.5" x14ac:dyDescent="0.25">
      <c r="A62" s="41">
        <v>3220</v>
      </c>
      <c r="B62" s="19"/>
      <c r="C62" s="58" t="s">
        <v>317</v>
      </c>
      <c r="D62" s="94"/>
      <c r="E62" s="288">
        <f>SUM(E63)</f>
        <v>14850</v>
      </c>
      <c r="F62" s="264">
        <f>SUM(F63)</f>
        <v>12675</v>
      </c>
      <c r="G62" s="139">
        <f>SUM(G63)</f>
        <v>11700</v>
      </c>
      <c r="H62" s="143">
        <f>SUM(H63)</f>
        <v>11700</v>
      </c>
      <c r="I62" s="132">
        <f t="shared" si="1"/>
        <v>-975</v>
      </c>
      <c r="J62" s="133">
        <f t="shared" si="0"/>
        <v>-7.6923076923076872E-2</v>
      </c>
    </row>
    <row r="63" spans="1:10" x14ac:dyDescent="0.2">
      <c r="A63" s="42">
        <v>3220</v>
      </c>
      <c r="B63" s="6"/>
      <c r="C63" s="59" t="s">
        <v>159</v>
      </c>
      <c r="D63" s="87"/>
      <c r="E63" s="84">
        <v>14850</v>
      </c>
      <c r="F63" s="112">
        <v>12675</v>
      </c>
      <c r="G63" s="140">
        <v>11700</v>
      </c>
      <c r="H63" s="149">
        <v>11700</v>
      </c>
      <c r="I63" s="126">
        <f t="shared" si="1"/>
        <v>-975</v>
      </c>
      <c r="J63" s="128">
        <f t="shared" si="0"/>
        <v>-7.6923076923076872E-2</v>
      </c>
    </row>
    <row r="64" spans="1:10" ht="13.5" x14ac:dyDescent="0.25">
      <c r="A64" s="41">
        <v>3220</v>
      </c>
      <c r="B64" s="19"/>
      <c r="C64" s="58" t="s">
        <v>41</v>
      </c>
      <c r="D64" s="94">
        <v>89876</v>
      </c>
      <c r="E64" s="288">
        <f>SUM(E65:E66)</f>
        <v>141609</v>
      </c>
      <c r="F64" s="264">
        <f>SUM(F65:F66)</f>
        <v>113911</v>
      </c>
      <c r="G64" s="139">
        <f>SUM(G65:G66)</f>
        <v>107340</v>
      </c>
      <c r="H64" s="143">
        <f>SUM(H65:H66)</f>
        <v>107340</v>
      </c>
      <c r="I64" s="132">
        <f t="shared" si="1"/>
        <v>-6571</v>
      </c>
      <c r="J64" s="133">
        <f t="shared" si="0"/>
        <v>-5.7685385959213797E-2</v>
      </c>
    </row>
    <row r="65" spans="1:10" x14ac:dyDescent="0.2">
      <c r="A65" s="42">
        <v>3220</v>
      </c>
      <c r="B65" s="75"/>
      <c r="C65" s="59" t="s">
        <v>292</v>
      </c>
      <c r="D65" s="87"/>
      <c r="E65" s="84">
        <v>68033</v>
      </c>
      <c r="F65" s="112">
        <v>60310</v>
      </c>
      <c r="G65" s="140">
        <v>62952</v>
      </c>
      <c r="H65" s="149">
        <v>62952</v>
      </c>
      <c r="I65" s="126">
        <f t="shared" si="1"/>
        <v>2642</v>
      </c>
      <c r="J65" s="128">
        <f t="shared" si="0"/>
        <v>4.3806997181230267E-2</v>
      </c>
    </row>
    <row r="66" spans="1:10" x14ac:dyDescent="0.2">
      <c r="A66" s="42">
        <v>3220</v>
      </c>
      <c r="B66" s="75"/>
      <c r="C66" s="59" t="s">
        <v>293</v>
      </c>
      <c r="D66" s="87"/>
      <c r="E66" s="84">
        <v>73576</v>
      </c>
      <c r="F66" s="112">
        <v>53601</v>
      </c>
      <c r="G66" s="140">
        <v>44388</v>
      </c>
      <c r="H66" s="149">
        <v>44388</v>
      </c>
      <c r="I66" s="126">
        <f t="shared" si="1"/>
        <v>-9213</v>
      </c>
      <c r="J66" s="128">
        <f t="shared" si="0"/>
        <v>-0.17188112162086533</v>
      </c>
    </row>
    <row r="67" spans="1:10" s="9" customFormat="1" ht="26.25" x14ac:dyDescent="0.25">
      <c r="A67" s="41">
        <v>3220</v>
      </c>
      <c r="B67" s="19"/>
      <c r="C67" s="58" t="s">
        <v>646</v>
      </c>
      <c r="D67" s="94">
        <v>96724.68</v>
      </c>
      <c r="E67" s="288"/>
      <c r="F67" s="264"/>
      <c r="G67" s="232"/>
      <c r="H67" s="74"/>
      <c r="I67" s="126">
        <f t="shared" si="1"/>
        <v>0</v>
      </c>
      <c r="J67" s="128"/>
    </row>
    <row r="68" spans="1:10" s="9" customFormat="1" ht="25.5" x14ac:dyDescent="0.2">
      <c r="A68" s="41">
        <v>3221</v>
      </c>
      <c r="B68" s="10"/>
      <c r="C68" s="58" t="s">
        <v>35</v>
      </c>
      <c r="D68" s="138">
        <f>SUM(D69:D87)</f>
        <v>129265.56</v>
      </c>
      <c r="E68" s="288">
        <f>SUM(E69:E87)</f>
        <v>125182</v>
      </c>
      <c r="F68" s="264">
        <f>SUM(F69:F87)</f>
        <v>154026.40000000002</v>
      </c>
      <c r="G68" s="139">
        <f>SUM(G69:G87)</f>
        <v>142920</v>
      </c>
      <c r="H68" s="143">
        <f>SUM(H69:H87)</f>
        <v>142920</v>
      </c>
      <c r="I68" s="132">
        <f t="shared" ref="I68:I131" si="2">H68-F68</f>
        <v>-11106.400000000023</v>
      </c>
      <c r="J68" s="133">
        <f t="shared" ref="J68:J130" si="3">SUM(H68/F68-1)</f>
        <v>-7.2107119299029354E-2</v>
      </c>
    </row>
    <row r="69" spans="1:10" x14ac:dyDescent="0.2">
      <c r="A69" s="42">
        <v>3221</v>
      </c>
      <c r="B69" s="6"/>
      <c r="C69" s="59" t="s">
        <v>81</v>
      </c>
      <c r="D69" s="87">
        <v>1313.15</v>
      </c>
      <c r="E69" s="84">
        <v>1200</v>
      </c>
      <c r="F69" s="112">
        <v>2061.1799999999998</v>
      </c>
      <c r="G69" s="233">
        <v>1900</v>
      </c>
      <c r="H69" s="260">
        <v>2220</v>
      </c>
      <c r="I69" s="126">
        <f t="shared" si="2"/>
        <v>158.82000000000016</v>
      </c>
      <c r="J69" s="128">
        <f t="shared" si="3"/>
        <v>7.7052950251797592E-2</v>
      </c>
    </row>
    <row r="70" spans="1:10" x14ac:dyDescent="0.2">
      <c r="A70" s="42">
        <v>3221</v>
      </c>
      <c r="B70" s="6"/>
      <c r="C70" s="59" t="s">
        <v>319</v>
      </c>
      <c r="D70" s="87">
        <v>0</v>
      </c>
      <c r="E70" s="84">
        <v>100</v>
      </c>
      <c r="F70" s="112">
        <v>0</v>
      </c>
      <c r="G70" s="233">
        <v>20</v>
      </c>
      <c r="H70" s="260">
        <v>0</v>
      </c>
      <c r="I70" s="126">
        <f t="shared" si="2"/>
        <v>0</v>
      </c>
      <c r="J70" s="128"/>
    </row>
    <row r="71" spans="1:10" x14ac:dyDescent="0.2">
      <c r="A71" s="42">
        <v>3221</v>
      </c>
      <c r="B71" s="6"/>
      <c r="C71" s="59" t="s">
        <v>320</v>
      </c>
      <c r="D71" s="87">
        <v>0</v>
      </c>
      <c r="E71" s="84">
        <v>300</v>
      </c>
      <c r="F71" s="112">
        <v>390.8</v>
      </c>
      <c r="G71" s="233">
        <v>300</v>
      </c>
      <c r="H71" s="260">
        <v>0</v>
      </c>
      <c r="I71" s="126">
        <f t="shared" si="2"/>
        <v>-390.8</v>
      </c>
      <c r="J71" s="128">
        <f t="shared" si="3"/>
        <v>-1</v>
      </c>
    </row>
    <row r="72" spans="1:10" x14ac:dyDescent="0.2">
      <c r="A72" s="42">
        <v>3221</v>
      </c>
      <c r="B72" s="6"/>
      <c r="C72" s="59" t="s">
        <v>193</v>
      </c>
      <c r="D72" s="87">
        <v>25388.66</v>
      </c>
      <c r="E72" s="84">
        <v>29000</v>
      </c>
      <c r="F72" s="112">
        <v>32526.71</v>
      </c>
      <c r="G72" s="233">
        <v>30000</v>
      </c>
      <c r="H72" s="260">
        <v>30000</v>
      </c>
      <c r="I72" s="126">
        <f t="shared" si="2"/>
        <v>-2526.7099999999991</v>
      </c>
      <c r="J72" s="128">
        <f t="shared" si="3"/>
        <v>-7.7681081179129419E-2</v>
      </c>
    </row>
    <row r="73" spans="1:10" x14ac:dyDescent="0.2">
      <c r="A73" s="42">
        <v>3221</v>
      </c>
      <c r="B73" s="6"/>
      <c r="C73" s="59" t="s">
        <v>10</v>
      </c>
      <c r="D73" s="87">
        <v>1440</v>
      </c>
      <c r="E73" s="84">
        <v>1300</v>
      </c>
      <c r="F73" s="112">
        <v>2000</v>
      </c>
      <c r="G73" s="233">
        <v>1700</v>
      </c>
      <c r="H73" s="260">
        <v>1700</v>
      </c>
      <c r="I73" s="126">
        <f t="shared" si="2"/>
        <v>-300</v>
      </c>
      <c r="J73" s="128">
        <f t="shared" si="3"/>
        <v>-0.15000000000000002</v>
      </c>
    </row>
    <row r="74" spans="1:10" x14ac:dyDescent="0.2">
      <c r="A74" s="42">
        <v>3221</v>
      </c>
      <c r="B74" s="6"/>
      <c r="C74" s="59" t="s">
        <v>257</v>
      </c>
      <c r="D74" s="87">
        <v>327.39999999999998</v>
      </c>
      <c r="E74" s="84">
        <v>200</v>
      </c>
      <c r="F74" s="112">
        <v>330</v>
      </c>
      <c r="G74" s="233">
        <v>400</v>
      </c>
      <c r="H74" s="260">
        <v>400</v>
      </c>
      <c r="I74" s="126">
        <f t="shared" si="2"/>
        <v>70</v>
      </c>
      <c r="J74" s="128">
        <f t="shared" si="3"/>
        <v>0.21212121212121215</v>
      </c>
    </row>
    <row r="75" spans="1:10" x14ac:dyDescent="0.2">
      <c r="A75" s="42">
        <v>3221</v>
      </c>
      <c r="B75" s="6"/>
      <c r="C75" s="59" t="s">
        <v>11</v>
      </c>
      <c r="D75" s="87">
        <v>2507.35</v>
      </c>
      <c r="E75" s="84">
        <v>2550</v>
      </c>
      <c r="F75" s="112">
        <v>2040.01</v>
      </c>
      <c r="G75" s="233">
        <v>2700</v>
      </c>
      <c r="H75" s="260">
        <v>2700</v>
      </c>
      <c r="I75" s="126">
        <f t="shared" si="2"/>
        <v>659.99</v>
      </c>
      <c r="J75" s="128">
        <f t="shared" si="3"/>
        <v>0.32352292390723569</v>
      </c>
    </row>
    <row r="76" spans="1:10" x14ac:dyDescent="0.2">
      <c r="A76" s="42">
        <v>3221</v>
      </c>
      <c r="B76" s="6"/>
      <c r="C76" s="59" t="s">
        <v>321</v>
      </c>
      <c r="D76" s="87">
        <v>0</v>
      </c>
      <c r="E76" s="84">
        <v>500</v>
      </c>
      <c r="F76" s="112">
        <v>264.8</v>
      </c>
      <c r="G76" s="233">
        <v>500</v>
      </c>
      <c r="H76" s="260">
        <v>500</v>
      </c>
      <c r="I76" s="126">
        <f t="shared" si="2"/>
        <v>235.2</v>
      </c>
      <c r="J76" s="128">
        <f t="shared" si="3"/>
        <v>0.8882175226586102</v>
      </c>
    </row>
    <row r="77" spans="1:10" x14ac:dyDescent="0.2">
      <c r="A77" s="42">
        <v>3221</v>
      </c>
      <c r="B77" s="6"/>
      <c r="C77" s="59" t="s">
        <v>322</v>
      </c>
      <c r="D77" s="87">
        <v>0</v>
      </c>
      <c r="E77" s="84">
        <v>500</v>
      </c>
      <c r="F77" s="112">
        <v>1293.9000000000001</v>
      </c>
      <c r="G77" s="233">
        <v>1300</v>
      </c>
      <c r="H77" s="260">
        <v>1300</v>
      </c>
      <c r="I77" s="126">
        <f t="shared" si="2"/>
        <v>6.0999999999999091</v>
      </c>
      <c r="J77" s="128">
        <f t="shared" si="3"/>
        <v>4.7144292449183833E-3</v>
      </c>
    </row>
    <row r="78" spans="1:10" x14ac:dyDescent="0.2">
      <c r="A78" s="42">
        <v>3221</v>
      </c>
      <c r="B78" s="6"/>
      <c r="C78" s="59" t="s">
        <v>323</v>
      </c>
      <c r="D78" s="87">
        <v>656.82</v>
      </c>
      <c r="E78" s="84">
        <v>600</v>
      </c>
      <c r="F78" s="112">
        <v>558</v>
      </c>
      <c r="G78" s="233">
        <v>600</v>
      </c>
      <c r="H78" s="260">
        <v>600</v>
      </c>
      <c r="I78" s="126">
        <f t="shared" si="2"/>
        <v>42</v>
      </c>
      <c r="J78" s="128">
        <f t="shared" si="3"/>
        <v>7.5268817204301008E-2</v>
      </c>
    </row>
    <row r="79" spans="1:10" ht="25.5" x14ac:dyDescent="0.2">
      <c r="A79" s="42">
        <v>3221</v>
      </c>
      <c r="B79" s="6"/>
      <c r="C79" s="59" t="s">
        <v>326</v>
      </c>
      <c r="D79" s="87">
        <v>0</v>
      </c>
      <c r="E79" s="84">
        <v>500</v>
      </c>
      <c r="F79" s="112">
        <v>224</v>
      </c>
      <c r="G79" s="233">
        <v>500</v>
      </c>
      <c r="H79" s="260">
        <v>500</v>
      </c>
      <c r="I79" s="126">
        <f t="shared" si="2"/>
        <v>276</v>
      </c>
      <c r="J79" s="128">
        <f t="shared" si="3"/>
        <v>1.2321428571428572</v>
      </c>
    </row>
    <row r="80" spans="1:10" ht="25.5" x14ac:dyDescent="0.2">
      <c r="A80" s="42">
        <v>3221</v>
      </c>
      <c r="B80" s="6"/>
      <c r="C80" s="59" t="s">
        <v>271</v>
      </c>
      <c r="D80" s="87">
        <v>272</v>
      </c>
      <c r="E80" s="84">
        <v>300</v>
      </c>
      <c r="F80" s="112">
        <v>808</v>
      </c>
      <c r="G80" s="233">
        <v>400</v>
      </c>
      <c r="H80" s="260">
        <v>400</v>
      </c>
      <c r="I80" s="126">
        <f t="shared" si="2"/>
        <v>-408</v>
      </c>
      <c r="J80" s="128">
        <f t="shared" si="3"/>
        <v>-0.50495049504950495</v>
      </c>
    </row>
    <row r="81" spans="1:10" x14ac:dyDescent="0.2">
      <c r="A81" s="42">
        <v>3221</v>
      </c>
      <c r="B81" s="6"/>
      <c r="C81" s="59" t="s">
        <v>163</v>
      </c>
      <c r="D81" s="87">
        <v>3711</v>
      </c>
      <c r="E81" s="84">
        <v>2132</v>
      </c>
      <c r="F81" s="112">
        <v>3036</v>
      </c>
      <c r="G81" s="233">
        <v>2600</v>
      </c>
      <c r="H81" s="260">
        <v>2600</v>
      </c>
      <c r="I81" s="126">
        <f t="shared" si="2"/>
        <v>-436</v>
      </c>
      <c r="J81" s="128">
        <f t="shared" si="3"/>
        <v>-0.14361001317523059</v>
      </c>
    </row>
    <row r="82" spans="1:10" x14ac:dyDescent="0.2">
      <c r="A82" s="42">
        <v>3221</v>
      </c>
      <c r="B82" s="6"/>
      <c r="C82" s="59" t="s">
        <v>164</v>
      </c>
      <c r="D82" s="87">
        <v>57097.17</v>
      </c>
      <c r="E82" s="84">
        <v>50000</v>
      </c>
      <c r="F82" s="112">
        <v>70454.600000000006</v>
      </c>
      <c r="G82" s="233">
        <v>60000</v>
      </c>
      <c r="H82" s="260">
        <v>60000</v>
      </c>
      <c r="I82" s="126">
        <f t="shared" si="2"/>
        <v>-10454.600000000006</v>
      </c>
      <c r="J82" s="128">
        <f t="shared" si="3"/>
        <v>-0.14838775608689858</v>
      </c>
    </row>
    <row r="83" spans="1:10" x14ac:dyDescent="0.2">
      <c r="A83" s="42">
        <v>3221</v>
      </c>
      <c r="B83" s="6"/>
      <c r="C83" s="59" t="s">
        <v>294</v>
      </c>
      <c r="D83" s="87">
        <v>26714.11</v>
      </c>
      <c r="E83" s="84">
        <v>27000</v>
      </c>
      <c r="F83" s="112">
        <v>30477.4</v>
      </c>
      <c r="G83" s="233">
        <v>27000</v>
      </c>
      <c r="H83" s="260">
        <v>27000</v>
      </c>
      <c r="I83" s="126">
        <f t="shared" si="2"/>
        <v>-3477.4000000000015</v>
      </c>
      <c r="J83" s="128">
        <f t="shared" si="3"/>
        <v>-0.11409765924914861</v>
      </c>
    </row>
    <row r="84" spans="1:10" x14ac:dyDescent="0.2">
      <c r="A84" s="42">
        <v>3221</v>
      </c>
      <c r="B84" s="6"/>
      <c r="C84" s="59" t="s">
        <v>77</v>
      </c>
      <c r="D84" s="87">
        <v>5515</v>
      </c>
      <c r="E84" s="84">
        <v>6000</v>
      </c>
      <c r="F84" s="112">
        <v>6253</v>
      </c>
      <c r="G84" s="233">
        <v>6000</v>
      </c>
      <c r="H84" s="260">
        <v>6000</v>
      </c>
      <c r="I84" s="126">
        <f t="shared" si="2"/>
        <v>-253</v>
      </c>
      <c r="J84" s="128">
        <f t="shared" si="3"/>
        <v>-4.0460578922117407E-2</v>
      </c>
    </row>
    <row r="85" spans="1:10" x14ac:dyDescent="0.2">
      <c r="A85" s="42">
        <v>3221</v>
      </c>
      <c r="B85" s="6"/>
      <c r="C85" s="59" t="s">
        <v>272</v>
      </c>
      <c r="D85" s="87">
        <v>1110</v>
      </c>
      <c r="E85" s="84">
        <v>2000</v>
      </c>
      <c r="F85" s="112">
        <v>0</v>
      </c>
      <c r="G85" s="233">
        <v>6000</v>
      </c>
      <c r="H85" s="260">
        <v>6000</v>
      </c>
      <c r="I85" s="126">
        <f t="shared" si="2"/>
        <v>6000</v>
      </c>
      <c r="J85" s="128"/>
    </row>
    <row r="86" spans="1:10" x14ac:dyDescent="0.2">
      <c r="A86" s="42">
        <v>3221</v>
      </c>
      <c r="B86" s="6"/>
      <c r="C86" s="59" t="s">
        <v>324</v>
      </c>
      <c r="D86" s="87"/>
      <c r="E86" s="84">
        <v>1000</v>
      </c>
      <c r="F86" s="112">
        <v>1308</v>
      </c>
      <c r="G86" s="233">
        <v>1000</v>
      </c>
      <c r="H86" s="260">
        <v>1000</v>
      </c>
      <c r="I86" s="126">
        <f t="shared" si="2"/>
        <v>-308</v>
      </c>
      <c r="J86" s="128">
        <f t="shared" si="3"/>
        <v>-0.23547400611620795</v>
      </c>
    </row>
    <row r="87" spans="1:10" ht="25.5" x14ac:dyDescent="0.2">
      <c r="A87" s="42">
        <v>3221</v>
      </c>
      <c r="B87" s="6"/>
      <c r="C87" s="59" t="s">
        <v>645</v>
      </c>
      <c r="D87" s="87">
        <v>3212.9</v>
      </c>
      <c r="E87" s="84">
        <v>0</v>
      </c>
      <c r="F87" s="112">
        <v>0</v>
      </c>
      <c r="G87" s="233">
        <v>0</v>
      </c>
      <c r="H87" s="260">
        <v>0</v>
      </c>
      <c r="I87" s="126">
        <f t="shared" si="2"/>
        <v>0</v>
      </c>
      <c r="J87" s="128"/>
    </row>
    <row r="88" spans="1:10" s="9" customFormat="1" ht="25.5" x14ac:dyDescent="0.2">
      <c r="A88" s="41">
        <v>3222</v>
      </c>
      <c r="B88" s="10"/>
      <c r="C88" s="58" t="s">
        <v>14</v>
      </c>
      <c r="D88" s="138">
        <f>SUM(D89:D90)</f>
        <v>117743.16</v>
      </c>
      <c r="E88" s="288">
        <f>SUM(E89:E90)</f>
        <v>109000</v>
      </c>
      <c r="F88" s="264">
        <f>SUM(F89:F90)</f>
        <v>114193.68</v>
      </c>
      <c r="G88" s="139">
        <f>SUM(G89:G90)</f>
        <v>109600</v>
      </c>
      <c r="H88" s="143">
        <f>SUM(H89:H90)</f>
        <v>109600</v>
      </c>
      <c r="I88" s="132">
        <f t="shared" si="2"/>
        <v>-4593.679999999993</v>
      </c>
      <c r="J88" s="133">
        <f t="shared" si="3"/>
        <v>-4.0227094879506375E-2</v>
      </c>
    </row>
    <row r="89" spans="1:10" x14ac:dyDescent="0.2">
      <c r="A89" s="42">
        <v>3222</v>
      </c>
      <c r="B89" s="6"/>
      <c r="C89" s="59" t="s">
        <v>165</v>
      </c>
      <c r="D89" s="87">
        <v>106813.16</v>
      </c>
      <c r="E89" s="84">
        <v>100000</v>
      </c>
      <c r="F89" s="112">
        <v>105453.68</v>
      </c>
      <c r="G89" s="233">
        <v>100000</v>
      </c>
      <c r="H89" s="260">
        <v>100000</v>
      </c>
      <c r="I89" s="126">
        <f t="shared" si="2"/>
        <v>-5453.679999999993</v>
      </c>
      <c r="J89" s="128">
        <f t="shared" si="3"/>
        <v>-5.1716355465261987E-2</v>
      </c>
    </row>
    <row r="90" spans="1:10" x14ac:dyDescent="0.2">
      <c r="A90" s="42">
        <v>3222</v>
      </c>
      <c r="B90" s="6"/>
      <c r="C90" s="59" t="s">
        <v>166</v>
      </c>
      <c r="D90" s="87">
        <v>10930</v>
      </c>
      <c r="E90" s="84">
        <v>9000</v>
      </c>
      <c r="F90" s="112">
        <v>8740</v>
      </c>
      <c r="G90" s="233">
        <v>9600</v>
      </c>
      <c r="H90" s="260">
        <v>9600</v>
      </c>
      <c r="I90" s="126">
        <f t="shared" si="2"/>
        <v>860</v>
      </c>
      <c r="J90" s="128">
        <f t="shared" si="3"/>
        <v>9.8398169336384456E-2</v>
      </c>
    </row>
    <row r="91" spans="1:10" s="9" customFormat="1" ht="25.5" x14ac:dyDescent="0.2">
      <c r="A91" s="41">
        <v>3224</v>
      </c>
      <c r="B91" s="10"/>
      <c r="C91" s="58" t="s">
        <v>15</v>
      </c>
      <c r="D91" s="138">
        <f>SUM(D92:D95)</f>
        <v>206357.53</v>
      </c>
      <c r="E91" s="288">
        <f>SUM(E92:E95)</f>
        <v>1612</v>
      </c>
      <c r="F91" s="264">
        <f>SUM(F92:F95)</f>
        <v>10732.96</v>
      </c>
      <c r="G91" s="139">
        <f>SUM(G92:G95)</f>
        <v>1620</v>
      </c>
      <c r="H91" s="143">
        <f>SUM(H92:H95)</f>
        <v>1620</v>
      </c>
      <c r="I91" s="132">
        <f t="shared" si="2"/>
        <v>-9112.9599999999991</v>
      </c>
      <c r="J91" s="133">
        <f t="shared" si="3"/>
        <v>-0.84906307300129691</v>
      </c>
    </row>
    <row r="92" spans="1:10" x14ac:dyDescent="0.2">
      <c r="A92" s="42">
        <v>3224</v>
      </c>
      <c r="B92" s="6"/>
      <c r="C92" s="59" t="s">
        <v>194</v>
      </c>
      <c r="D92" s="87">
        <v>1492.5</v>
      </c>
      <c r="E92" s="84">
        <v>1612</v>
      </c>
      <c r="F92" s="112">
        <v>1491.5</v>
      </c>
      <c r="G92" s="233">
        <v>1620</v>
      </c>
      <c r="H92" s="260">
        <v>1620</v>
      </c>
      <c r="I92" s="126">
        <f t="shared" si="2"/>
        <v>128.5</v>
      </c>
      <c r="J92" s="128">
        <f t="shared" si="3"/>
        <v>8.6154877639959881E-2</v>
      </c>
    </row>
    <row r="93" spans="1:10" ht="25.5" x14ac:dyDescent="0.2">
      <c r="A93" s="42">
        <v>3224</v>
      </c>
      <c r="B93" s="6"/>
      <c r="C93" s="59" t="s">
        <v>595</v>
      </c>
      <c r="D93" s="101">
        <v>2940</v>
      </c>
      <c r="E93" s="84">
        <v>0</v>
      </c>
      <c r="F93" s="112">
        <v>8725</v>
      </c>
      <c r="G93" s="233">
        <v>0</v>
      </c>
      <c r="H93" s="260">
        <v>0</v>
      </c>
      <c r="I93" s="126">
        <f t="shared" si="2"/>
        <v>-8725</v>
      </c>
      <c r="J93" s="128">
        <f t="shared" si="3"/>
        <v>-1</v>
      </c>
    </row>
    <row r="94" spans="1:10" x14ac:dyDescent="0.2">
      <c r="A94" s="42">
        <v>3224</v>
      </c>
      <c r="B94" s="6"/>
      <c r="C94" s="59" t="s">
        <v>686</v>
      </c>
      <c r="D94" s="101">
        <v>0</v>
      </c>
      <c r="E94" s="84">
        <v>0</v>
      </c>
      <c r="F94" s="112">
        <v>516.46</v>
      </c>
      <c r="G94" s="233">
        <v>0</v>
      </c>
      <c r="H94" s="260">
        <v>0</v>
      </c>
      <c r="I94" s="126">
        <f t="shared" si="2"/>
        <v>-516.46</v>
      </c>
      <c r="J94" s="128">
        <f t="shared" si="3"/>
        <v>-1</v>
      </c>
    </row>
    <row r="95" spans="1:10" ht="25.5" x14ac:dyDescent="0.2">
      <c r="A95" s="42">
        <v>3224</v>
      </c>
      <c r="B95" s="6"/>
      <c r="C95" s="59" t="s">
        <v>647</v>
      </c>
      <c r="D95" s="101">
        <v>201925.03</v>
      </c>
      <c r="E95" s="84">
        <v>0</v>
      </c>
      <c r="F95" s="112">
        <v>0</v>
      </c>
      <c r="G95" s="233">
        <v>0</v>
      </c>
      <c r="H95" s="260">
        <v>0</v>
      </c>
      <c r="I95" s="126">
        <f t="shared" si="2"/>
        <v>0</v>
      </c>
      <c r="J95" s="128"/>
    </row>
    <row r="96" spans="1:10" s="9" customFormat="1" ht="25.5" x14ac:dyDescent="0.2">
      <c r="A96" s="41">
        <v>3225</v>
      </c>
      <c r="B96" s="10"/>
      <c r="C96" s="58" t="s">
        <v>16</v>
      </c>
      <c r="D96" s="138">
        <f>SUM(D97:D98)</f>
        <v>22976.440000000002</v>
      </c>
      <c r="E96" s="288">
        <f>SUM(E97:E98)</f>
        <v>14260</v>
      </c>
      <c r="F96" s="264">
        <f>SUM(F97:F98)</f>
        <v>1264.0999999999999</v>
      </c>
      <c r="G96" s="139">
        <f>SUM(G97:G98)</f>
        <v>900</v>
      </c>
      <c r="H96" s="143">
        <f>SUM(H97:H98)</f>
        <v>900</v>
      </c>
      <c r="I96" s="132">
        <f t="shared" si="2"/>
        <v>-364.09999999999991</v>
      </c>
      <c r="J96" s="133">
        <f t="shared" si="3"/>
        <v>-0.28803101020488875</v>
      </c>
    </row>
    <row r="97" spans="1:10" x14ac:dyDescent="0.2">
      <c r="A97" s="42">
        <v>3225</v>
      </c>
      <c r="B97" s="6"/>
      <c r="C97" s="59" t="s">
        <v>73</v>
      </c>
      <c r="D97" s="87">
        <v>930.13</v>
      </c>
      <c r="E97" s="84">
        <v>360</v>
      </c>
      <c r="F97" s="112">
        <v>1264.0999999999999</v>
      </c>
      <c r="G97" s="233">
        <v>900</v>
      </c>
      <c r="H97" s="260">
        <v>900</v>
      </c>
      <c r="I97" s="126">
        <f t="shared" si="2"/>
        <v>-364.09999999999991</v>
      </c>
      <c r="J97" s="128">
        <f t="shared" si="3"/>
        <v>-0.28803101020488875</v>
      </c>
    </row>
    <row r="98" spans="1:10" ht="25.5" x14ac:dyDescent="0.2">
      <c r="A98" s="42">
        <v>3225</v>
      </c>
      <c r="B98" s="6"/>
      <c r="C98" s="59" t="s">
        <v>325</v>
      </c>
      <c r="D98" s="87">
        <v>22046.31</v>
      </c>
      <c r="E98" s="84">
        <v>13900</v>
      </c>
      <c r="F98" s="112">
        <v>0</v>
      </c>
      <c r="G98" s="233">
        <v>0</v>
      </c>
      <c r="H98" s="260">
        <v>0</v>
      </c>
      <c r="I98" s="126">
        <f t="shared" si="2"/>
        <v>0</v>
      </c>
      <c r="J98" s="128"/>
    </row>
    <row r="99" spans="1:10" s="9" customFormat="1" ht="25.5" x14ac:dyDescent="0.2">
      <c r="A99" s="41">
        <v>3227</v>
      </c>
      <c r="B99" s="10"/>
      <c r="C99" s="60" t="s">
        <v>75</v>
      </c>
      <c r="D99" s="138">
        <f>SUM(D100)</f>
        <v>7503.4</v>
      </c>
      <c r="E99" s="288">
        <f>SUM(E100)</f>
        <v>6800</v>
      </c>
      <c r="F99" s="264">
        <f>SUM(F100)</f>
        <v>8172.9</v>
      </c>
      <c r="G99" s="139">
        <f>SUM(G100)</f>
        <v>3400</v>
      </c>
      <c r="H99" s="143">
        <f>SUM(H100)</f>
        <v>3400</v>
      </c>
      <c r="I99" s="132">
        <f t="shared" si="2"/>
        <v>-4772.8999999999996</v>
      </c>
      <c r="J99" s="133">
        <f t="shared" si="3"/>
        <v>-0.58399099462858961</v>
      </c>
    </row>
    <row r="100" spans="1:10" x14ac:dyDescent="0.2">
      <c r="A100" s="42">
        <v>3227</v>
      </c>
      <c r="B100" s="6"/>
      <c r="C100" s="61" t="s">
        <v>258</v>
      </c>
      <c r="D100" s="91">
        <v>7503.4</v>
      </c>
      <c r="E100" s="84">
        <v>6800</v>
      </c>
      <c r="F100" s="112">
        <v>8172.9</v>
      </c>
      <c r="G100" s="140">
        <v>3400</v>
      </c>
      <c r="H100" s="149">
        <v>3400</v>
      </c>
      <c r="I100" s="126">
        <f t="shared" si="2"/>
        <v>-4772.8999999999996</v>
      </c>
      <c r="J100" s="128">
        <f t="shared" si="3"/>
        <v>-0.58399099462858961</v>
      </c>
    </row>
    <row r="101" spans="1:10" s="9" customFormat="1" ht="25.5" x14ac:dyDescent="0.2">
      <c r="A101" s="41">
        <v>3229</v>
      </c>
      <c r="B101" s="10"/>
      <c r="C101" s="58" t="s">
        <v>36</v>
      </c>
      <c r="D101" s="138">
        <f>SUM(D102)</f>
        <v>124.05</v>
      </c>
      <c r="E101" s="288">
        <f>SUM(E102)</f>
        <v>151</v>
      </c>
      <c r="F101" s="264">
        <f>SUM(F102)</f>
        <v>80.8</v>
      </c>
      <c r="G101" s="232">
        <f>SUM(G102)</f>
        <v>150</v>
      </c>
      <c r="H101" s="74">
        <f>SUM(H102)</f>
        <v>150</v>
      </c>
      <c r="I101" s="132">
        <f t="shared" si="2"/>
        <v>69.2</v>
      </c>
      <c r="J101" s="133">
        <f t="shared" si="3"/>
        <v>0.85643564356435653</v>
      </c>
    </row>
    <row r="102" spans="1:10" x14ac:dyDescent="0.2">
      <c r="A102" s="42">
        <v>3229</v>
      </c>
      <c r="B102" s="6"/>
      <c r="C102" s="59" t="s">
        <v>72</v>
      </c>
      <c r="D102" s="87">
        <v>124.05</v>
      </c>
      <c r="E102" s="84">
        <v>151</v>
      </c>
      <c r="F102" s="112">
        <v>80.8</v>
      </c>
      <c r="G102" s="233">
        <v>150</v>
      </c>
      <c r="H102" s="260">
        <v>150</v>
      </c>
      <c r="I102" s="126">
        <f t="shared" si="2"/>
        <v>69.2</v>
      </c>
      <c r="J102" s="128">
        <f t="shared" si="3"/>
        <v>0.85643564356435653</v>
      </c>
    </row>
    <row r="103" spans="1:10" s="9" customFormat="1" x14ac:dyDescent="0.2">
      <c r="A103" s="41">
        <v>323</v>
      </c>
      <c r="B103" s="10"/>
      <c r="C103" s="58" t="s">
        <v>140</v>
      </c>
      <c r="D103" s="138">
        <f>SUM(D104+D111+D114)</f>
        <v>36764.6</v>
      </c>
      <c r="E103" s="288">
        <f>SUM(E104+E111+E114)</f>
        <v>28405</v>
      </c>
      <c r="F103" s="264">
        <f>SUM(F104+F111+F114)</f>
        <v>46862.59</v>
      </c>
      <c r="G103" s="139">
        <f>SUM(G104+G111+G114)</f>
        <v>41558</v>
      </c>
      <c r="H103" s="143">
        <f>SUM(H104+H111+H114)</f>
        <v>41558</v>
      </c>
      <c r="I103" s="132">
        <f t="shared" si="2"/>
        <v>-5304.5899999999965</v>
      </c>
      <c r="J103" s="133">
        <f t="shared" si="3"/>
        <v>-0.11319455454766791</v>
      </c>
    </row>
    <row r="104" spans="1:10" s="9" customFormat="1" x14ac:dyDescent="0.2">
      <c r="A104" s="43">
        <v>3233</v>
      </c>
      <c r="B104" s="20"/>
      <c r="C104" s="58" t="s">
        <v>82</v>
      </c>
      <c r="D104" s="138">
        <f>SUM(D105:D110)</f>
        <v>31646</v>
      </c>
      <c r="E104" s="288">
        <f>SUM(E105:E110)</f>
        <v>25210</v>
      </c>
      <c r="F104" s="264">
        <f>SUM(F105:F110)</f>
        <v>41807.759999999995</v>
      </c>
      <c r="G104" s="139">
        <f>SUM(G105:G110)</f>
        <v>38713</v>
      </c>
      <c r="H104" s="143">
        <f>SUM(H105:H110)</f>
        <v>38713</v>
      </c>
      <c r="I104" s="132">
        <f t="shared" si="2"/>
        <v>-3094.7599999999948</v>
      </c>
      <c r="J104" s="133">
        <f t="shared" si="3"/>
        <v>-7.402357839788587E-2</v>
      </c>
    </row>
    <row r="105" spans="1:10" x14ac:dyDescent="0.2">
      <c r="A105" s="44">
        <v>3233</v>
      </c>
      <c r="B105" s="14"/>
      <c r="C105" s="59" t="s">
        <v>167</v>
      </c>
      <c r="D105" s="87">
        <v>1118.19</v>
      </c>
      <c r="E105" s="84">
        <v>800</v>
      </c>
      <c r="F105" s="112">
        <v>1053.19</v>
      </c>
      <c r="G105" s="233">
        <v>1000</v>
      </c>
      <c r="H105" s="260">
        <v>1000</v>
      </c>
      <c r="I105" s="126">
        <f t="shared" si="2"/>
        <v>-53.190000000000055</v>
      </c>
      <c r="J105" s="128">
        <f t="shared" si="3"/>
        <v>-5.0503707783021157E-2</v>
      </c>
    </row>
    <row r="106" spans="1:10" x14ac:dyDescent="0.2">
      <c r="A106" s="44">
        <v>3233</v>
      </c>
      <c r="B106" s="14"/>
      <c r="C106" s="59" t="s">
        <v>273</v>
      </c>
      <c r="D106" s="87">
        <v>2812.82</v>
      </c>
      <c r="E106" s="84">
        <v>2600</v>
      </c>
      <c r="F106" s="112">
        <v>2921.29</v>
      </c>
      <c r="G106" s="233">
        <v>2800</v>
      </c>
      <c r="H106" s="260">
        <v>2800</v>
      </c>
      <c r="I106" s="126">
        <f t="shared" si="2"/>
        <v>-121.28999999999996</v>
      </c>
      <c r="J106" s="128">
        <f t="shared" si="3"/>
        <v>-4.1519328789678567E-2</v>
      </c>
    </row>
    <row r="107" spans="1:10" x14ac:dyDescent="0.2">
      <c r="A107" s="44">
        <v>3233</v>
      </c>
      <c r="B107" s="14"/>
      <c r="C107" s="59" t="s">
        <v>168</v>
      </c>
      <c r="D107" s="87">
        <v>6936.25</v>
      </c>
      <c r="E107" s="84">
        <v>7240</v>
      </c>
      <c r="F107" s="112">
        <v>7180.57</v>
      </c>
      <c r="G107" s="233">
        <v>7200</v>
      </c>
      <c r="H107" s="260">
        <v>7200</v>
      </c>
      <c r="I107" s="126">
        <f t="shared" si="2"/>
        <v>19.430000000000291</v>
      </c>
      <c r="J107" s="128">
        <f t="shared" si="3"/>
        <v>2.7059133188591655E-3</v>
      </c>
    </row>
    <row r="108" spans="1:10" ht="25.5" x14ac:dyDescent="0.2">
      <c r="A108" s="44">
        <v>3233</v>
      </c>
      <c r="B108" s="14"/>
      <c r="C108" s="59" t="s">
        <v>169</v>
      </c>
      <c r="D108" s="87">
        <v>18781.38</v>
      </c>
      <c r="E108" s="84">
        <v>14357</v>
      </c>
      <c r="F108" s="112">
        <v>18414.54</v>
      </c>
      <c r="G108" s="233">
        <v>16000</v>
      </c>
      <c r="H108" s="260">
        <v>16000</v>
      </c>
      <c r="I108" s="126">
        <f t="shared" si="2"/>
        <v>-2414.5400000000009</v>
      </c>
      <c r="J108" s="128">
        <f t="shared" si="3"/>
        <v>-0.13112138560072639</v>
      </c>
    </row>
    <row r="109" spans="1:10" x14ac:dyDescent="0.2">
      <c r="A109" s="44">
        <v>3233</v>
      </c>
      <c r="B109" s="14"/>
      <c r="C109" s="59" t="s">
        <v>259</v>
      </c>
      <c r="D109" s="87">
        <v>203</v>
      </c>
      <c r="E109" s="84">
        <v>213</v>
      </c>
      <c r="F109" s="112">
        <v>213.1</v>
      </c>
      <c r="G109" s="233">
        <v>213</v>
      </c>
      <c r="H109" s="260">
        <v>213</v>
      </c>
      <c r="I109" s="126">
        <f t="shared" si="2"/>
        <v>-9.9999999999994316E-2</v>
      </c>
      <c r="J109" s="128">
        <f t="shared" si="3"/>
        <v>-4.6926325668694702E-4</v>
      </c>
    </row>
    <row r="110" spans="1:10" ht="25.5" x14ac:dyDescent="0.2">
      <c r="A110" s="44">
        <v>3233</v>
      </c>
      <c r="B110" s="14"/>
      <c r="C110" s="59" t="s">
        <v>590</v>
      </c>
      <c r="D110" s="87">
        <v>1794.36</v>
      </c>
      <c r="E110" s="84">
        <v>0</v>
      </c>
      <c r="F110" s="112">
        <v>12025.07</v>
      </c>
      <c r="G110" s="233">
        <v>11500</v>
      </c>
      <c r="H110" s="260">
        <v>11500</v>
      </c>
      <c r="I110" s="126">
        <f t="shared" si="2"/>
        <v>-525.06999999999971</v>
      </c>
      <c r="J110" s="128">
        <f t="shared" si="3"/>
        <v>-4.3664610684178928E-2</v>
      </c>
    </row>
    <row r="111" spans="1:10" s="9" customFormat="1" x14ac:dyDescent="0.2">
      <c r="A111" s="43">
        <v>3237</v>
      </c>
      <c r="B111" s="20"/>
      <c r="C111" s="58" t="s">
        <v>37</v>
      </c>
      <c r="D111" s="138">
        <f>SUM(D112:D113)</f>
        <v>845.88</v>
      </c>
      <c r="E111" s="288">
        <f>SUM(E112:E113)</f>
        <v>480</v>
      </c>
      <c r="F111" s="264">
        <f>SUM(F112:F113)</f>
        <v>1054.44</v>
      </c>
      <c r="G111" s="139">
        <f>SUM(G112:G113)</f>
        <v>580</v>
      </c>
      <c r="H111" s="143">
        <f>SUM(H112:H113)</f>
        <v>580</v>
      </c>
      <c r="I111" s="132">
        <f t="shared" si="2"/>
        <v>-474.44000000000005</v>
      </c>
      <c r="J111" s="133">
        <f t="shared" si="3"/>
        <v>-0.44994499449945002</v>
      </c>
    </row>
    <row r="112" spans="1:10" x14ac:dyDescent="0.2">
      <c r="A112" s="44">
        <v>3237</v>
      </c>
      <c r="B112" s="14"/>
      <c r="C112" s="59" t="s">
        <v>260</v>
      </c>
      <c r="D112" s="87">
        <v>80</v>
      </c>
      <c r="E112" s="84">
        <v>80</v>
      </c>
      <c r="F112" s="112">
        <v>380</v>
      </c>
      <c r="G112" s="233">
        <v>80</v>
      </c>
      <c r="H112" s="260">
        <v>80</v>
      </c>
      <c r="I112" s="126">
        <f t="shared" si="2"/>
        <v>-300</v>
      </c>
      <c r="J112" s="128">
        <f t="shared" si="3"/>
        <v>-0.78947368421052633</v>
      </c>
    </row>
    <row r="113" spans="1:10" x14ac:dyDescent="0.2">
      <c r="A113" s="44">
        <v>3237</v>
      </c>
      <c r="B113" s="14"/>
      <c r="C113" s="59" t="s">
        <v>8</v>
      </c>
      <c r="D113" s="87">
        <v>765.88</v>
      </c>
      <c r="E113" s="84">
        <v>400</v>
      </c>
      <c r="F113" s="112">
        <v>674.44</v>
      </c>
      <c r="G113" s="233">
        <v>500</v>
      </c>
      <c r="H113" s="260">
        <v>500</v>
      </c>
      <c r="I113" s="126">
        <f t="shared" si="2"/>
        <v>-174.44000000000005</v>
      </c>
      <c r="J113" s="128">
        <f t="shared" si="3"/>
        <v>-0.25864420852855707</v>
      </c>
    </row>
    <row r="114" spans="1:10" s="9" customFormat="1" x14ac:dyDescent="0.2">
      <c r="A114" s="43">
        <v>3238</v>
      </c>
      <c r="B114" s="20"/>
      <c r="C114" s="58" t="s">
        <v>83</v>
      </c>
      <c r="D114" s="138">
        <f>SUM(D115:D119)</f>
        <v>4272.7199999999993</v>
      </c>
      <c r="E114" s="288">
        <f>SUM(E115:E119)</f>
        <v>2715</v>
      </c>
      <c r="F114" s="264">
        <f>SUM(F115:F119)</f>
        <v>4000.39</v>
      </c>
      <c r="G114" s="139">
        <f>SUM(G115:G118)</f>
        <v>2265</v>
      </c>
      <c r="H114" s="143">
        <f>SUM(H115:H118)</f>
        <v>2265</v>
      </c>
      <c r="I114" s="132">
        <f t="shared" si="2"/>
        <v>-1735.3899999999999</v>
      </c>
      <c r="J114" s="133">
        <f t="shared" si="3"/>
        <v>-0.43380520399261069</v>
      </c>
    </row>
    <row r="115" spans="1:10" x14ac:dyDescent="0.2">
      <c r="A115" s="44">
        <v>3238</v>
      </c>
      <c r="B115" s="14"/>
      <c r="C115" s="59" t="s">
        <v>3</v>
      </c>
      <c r="D115" s="87">
        <v>271</v>
      </c>
      <c r="E115" s="84">
        <v>500</v>
      </c>
      <c r="F115" s="112">
        <v>56.78</v>
      </c>
      <c r="G115" s="233">
        <v>50</v>
      </c>
      <c r="H115" s="260">
        <v>50</v>
      </c>
      <c r="I115" s="126">
        <f t="shared" si="2"/>
        <v>-6.7800000000000011</v>
      </c>
      <c r="J115" s="128">
        <f t="shared" si="3"/>
        <v>-0.11940824233885172</v>
      </c>
    </row>
    <row r="116" spans="1:10" x14ac:dyDescent="0.2">
      <c r="A116" s="44">
        <v>3238</v>
      </c>
      <c r="B116" s="14"/>
      <c r="C116" s="59" t="s">
        <v>688</v>
      </c>
      <c r="D116" s="87">
        <v>772</v>
      </c>
      <c r="E116" s="84">
        <v>1000</v>
      </c>
      <c r="F116" s="112">
        <v>1731</v>
      </c>
      <c r="G116" s="233">
        <v>1000</v>
      </c>
      <c r="H116" s="260">
        <v>1000</v>
      </c>
      <c r="I116" s="126">
        <f t="shared" si="2"/>
        <v>-731</v>
      </c>
      <c r="J116" s="128">
        <f t="shared" si="3"/>
        <v>-0.42229924898902371</v>
      </c>
    </row>
    <row r="117" spans="1:10" ht="25.5" x14ac:dyDescent="0.2">
      <c r="A117" s="44">
        <v>3238</v>
      </c>
      <c r="B117" s="14"/>
      <c r="C117" s="59" t="s">
        <v>596</v>
      </c>
      <c r="D117" s="87">
        <v>928</v>
      </c>
      <c r="E117" s="84">
        <v>0</v>
      </c>
      <c r="F117" s="112">
        <v>0</v>
      </c>
      <c r="G117" s="233">
        <v>0</v>
      </c>
      <c r="H117" s="260">
        <v>0</v>
      </c>
      <c r="I117" s="126">
        <f t="shared" si="2"/>
        <v>0</v>
      </c>
      <c r="J117" s="128"/>
    </row>
    <row r="118" spans="1:10" x14ac:dyDescent="0.2">
      <c r="A118" s="14">
        <v>3238</v>
      </c>
      <c r="B118" s="14"/>
      <c r="C118" s="59" t="s">
        <v>327</v>
      </c>
      <c r="D118" s="87">
        <v>2301.7199999999998</v>
      </c>
      <c r="E118" s="84">
        <v>1215</v>
      </c>
      <c r="F118" s="112">
        <v>1565</v>
      </c>
      <c r="G118" s="233">
        <v>1215</v>
      </c>
      <c r="H118" s="260">
        <v>1215</v>
      </c>
      <c r="I118" s="126">
        <f t="shared" si="2"/>
        <v>-350</v>
      </c>
      <c r="J118" s="128">
        <f t="shared" si="3"/>
        <v>-0.22364217252396168</v>
      </c>
    </row>
    <row r="119" spans="1:10" ht="13.5" thickBot="1" x14ac:dyDescent="0.25">
      <c r="A119" s="45">
        <v>3228</v>
      </c>
      <c r="B119" s="15"/>
      <c r="C119" s="62" t="s">
        <v>687</v>
      </c>
      <c r="D119" s="95">
        <v>0</v>
      </c>
      <c r="E119" s="326">
        <v>0</v>
      </c>
      <c r="F119" s="265">
        <v>647.61</v>
      </c>
      <c r="G119" s="233">
        <v>0</v>
      </c>
      <c r="H119" s="260">
        <v>0</v>
      </c>
      <c r="I119" s="126">
        <f t="shared" si="2"/>
        <v>-647.61</v>
      </c>
      <c r="J119" s="128">
        <f t="shared" si="3"/>
        <v>-1</v>
      </c>
    </row>
    <row r="120" spans="1:10" ht="13.5" thickBot="1" x14ac:dyDescent="0.25">
      <c r="A120" s="46"/>
      <c r="B120" s="8" t="s">
        <v>92</v>
      </c>
      <c r="C120" s="63"/>
      <c r="D120" s="141">
        <f>D121+D144</f>
        <v>3385039.5</v>
      </c>
      <c r="E120" s="224">
        <f>E121+E144</f>
        <v>3787935</v>
      </c>
      <c r="F120" s="151">
        <f>F121+F144</f>
        <v>3963165.29</v>
      </c>
      <c r="G120" s="221">
        <f>G121+G144</f>
        <v>3803323</v>
      </c>
      <c r="H120" s="289">
        <f>H121+H144</f>
        <v>3803323</v>
      </c>
      <c r="I120" s="130">
        <f t="shared" si="2"/>
        <v>-159842.29000000004</v>
      </c>
      <c r="J120" s="131">
        <f t="shared" si="3"/>
        <v>-4.0331976666055258E-2</v>
      </c>
    </row>
    <row r="121" spans="1:10" x14ac:dyDescent="0.2">
      <c r="A121" s="41">
        <v>352</v>
      </c>
      <c r="B121" s="10"/>
      <c r="C121" s="67" t="s">
        <v>100</v>
      </c>
      <c r="D121" s="137">
        <f>SUM(D122+D123)</f>
        <v>2922579</v>
      </c>
      <c r="E121" s="286">
        <f>SUM(E122+E123)</f>
        <v>3693045</v>
      </c>
      <c r="F121" s="263">
        <f>SUM(F122+F123)</f>
        <v>3729296</v>
      </c>
      <c r="G121" s="223">
        <f>SUM(G122+G123)</f>
        <v>3708400</v>
      </c>
      <c r="H121" s="142">
        <f>SUM(H122+H123)</f>
        <v>3708400</v>
      </c>
      <c r="I121" s="132">
        <f t="shared" si="2"/>
        <v>-20896</v>
      </c>
      <c r="J121" s="133">
        <f t="shared" si="3"/>
        <v>-5.6032023202234882E-3</v>
      </c>
    </row>
    <row r="122" spans="1:10" s="9" customFormat="1" x14ac:dyDescent="0.2">
      <c r="A122" s="29">
        <v>35200</v>
      </c>
      <c r="B122" s="10"/>
      <c r="C122" s="67" t="s">
        <v>244</v>
      </c>
      <c r="D122" s="97">
        <v>693668</v>
      </c>
      <c r="E122" s="288">
        <v>789725</v>
      </c>
      <c r="F122" s="264">
        <v>789725</v>
      </c>
      <c r="G122" s="232">
        <v>789725</v>
      </c>
      <c r="H122" s="74">
        <v>789725</v>
      </c>
      <c r="I122" s="132">
        <f t="shared" si="2"/>
        <v>0</v>
      </c>
      <c r="J122" s="133">
        <f t="shared" si="3"/>
        <v>0</v>
      </c>
    </row>
    <row r="123" spans="1:10" s="9" customFormat="1" x14ac:dyDescent="0.2">
      <c r="A123" s="29">
        <v>35201</v>
      </c>
      <c r="B123" s="10"/>
      <c r="C123" s="171" t="s">
        <v>245</v>
      </c>
      <c r="D123" s="144">
        <f>SUM(D124+D132+D133+D134+D135+D136+D137+D138+D139+D140+D141+D142+D143)</f>
        <v>2228911</v>
      </c>
      <c r="E123" s="287">
        <f>SUM(E124+E132+E133+E134+E135+E136+E137+E138+E139+E140+E141+E142+E143)</f>
        <v>2903320</v>
      </c>
      <c r="F123" s="157">
        <f>SUM(F124+F132+F133+F134+F135+F136+F137+F138+F139+F140+F141+F142+F143)</f>
        <v>2939571</v>
      </c>
      <c r="G123" s="230">
        <f>SUM(G124+G132+G133+G134+G135+G136+G137+G138+G139+G140+G141+G142+G143)</f>
        <v>2918675</v>
      </c>
      <c r="H123" s="145">
        <f>SUM(H124+H132+H133+H134+H135+H136+H137+H138+H139+H140+H141+H142+H143)</f>
        <v>2918675</v>
      </c>
      <c r="I123" s="132">
        <f t="shared" si="2"/>
        <v>-20896</v>
      </c>
      <c r="J123" s="133">
        <f t="shared" si="3"/>
        <v>-7.1085202568673678E-3</v>
      </c>
    </row>
    <row r="124" spans="1:10" x14ac:dyDescent="0.2">
      <c r="A124" s="39"/>
      <c r="B124" s="6"/>
      <c r="C124" s="82" t="s">
        <v>170</v>
      </c>
      <c r="D124" s="146">
        <f>SUM(D125:D131)</f>
        <v>1473141</v>
      </c>
      <c r="E124" s="148">
        <f>SUM(E125:E131)</f>
        <v>1793918</v>
      </c>
      <c r="F124" s="262">
        <f>SUM(F125:F131)</f>
        <v>1793918</v>
      </c>
      <c r="G124" s="222">
        <f>SUM(G125:G131)</f>
        <v>1793918</v>
      </c>
      <c r="H124" s="147">
        <f>SUM(H125:H131)</f>
        <v>1793918</v>
      </c>
      <c r="I124" s="126">
        <f t="shared" si="2"/>
        <v>0</v>
      </c>
      <c r="J124" s="128">
        <f t="shared" si="3"/>
        <v>0</v>
      </c>
    </row>
    <row r="125" spans="1:10" x14ac:dyDescent="0.2">
      <c r="A125" s="39"/>
      <c r="B125" s="6"/>
      <c r="C125" s="82" t="s">
        <v>301</v>
      </c>
      <c r="D125" s="100">
        <v>1140517</v>
      </c>
      <c r="E125" s="148">
        <v>1328822</v>
      </c>
      <c r="F125" s="262">
        <v>1328822</v>
      </c>
      <c r="G125" s="222">
        <v>1328822</v>
      </c>
      <c r="H125" s="147">
        <v>1328822</v>
      </c>
      <c r="I125" s="126">
        <f t="shared" si="2"/>
        <v>0</v>
      </c>
      <c r="J125" s="128">
        <f t="shared" si="3"/>
        <v>0</v>
      </c>
    </row>
    <row r="126" spans="1:10" x14ac:dyDescent="0.2">
      <c r="A126" s="39"/>
      <c r="B126" s="6"/>
      <c r="C126" s="82" t="s">
        <v>302</v>
      </c>
      <c r="D126" s="100">
        <v>98381</v>
      </c>
      <c r="E126" s="148">
        <v>125205</v>
      </c>
      <c r="F126" s="262">
        <v>125205</v>
      </c>
      <c r="G126" s="222">
        <v>125205</v>
      </c>
      <c r="H126" s="147">
        <v>125205</v>
      </c>
      <c r="I126" s="126">
        <f t="shared" si="2"/>
        <v>0</v>
      </c>
      <c r="J126" s="128">
        <f t="shared" si="3"/>
        <v>0</v>
      </c>
    </row>
    <row r="127" spans="1:10" ht="25.5" x14ac:dyDescent="0.2">
      <c r="A127" s="39"/>
      <c r="B127" s="6"/>
      <c r="C127" s="82" t="s">
        <v>303</v>
      </c>
      <c r="D127" s="100">
        <v>85821</v>
      </c>
      <c r="E127" s="148">
        <v>85821</v>
      </c>
      <c r="F127" s="262">
        <v>85821</v>
      </c>
      <c r="G127" s="222">
        <v>85821</v>
      </c>
      <c r="H127" s="147">
        <v>85821</v>
      </c>
      <c r="I127" s="126">
        <f t="shared" si="2"/>
        <v>0</v>
      </c>
      <c r="J127" s="128">
        <f t="shared" si="3"/>
        <v>0</v>
      </c>
    </row>
    <row r="128" spans="1:10" ht="25.5" x14ac:dyDescent="0.2">
      <c r="A128" s="39"/>
      <c r="B128" s="6"/>
      <c r="C128" s="82" t="s">
        <v>304</v>
      </c>
      <c r="D128" s="100">
        <v>11810</v>
      </c>
      <c r="E128" s="148">
        <v>11810</v>
      </c>
      <c r="F128" s="262">
        <v>11810</v>
      </c>
      <c r="G128" s="222">
        <v>11810</v>
      </c>
      <c r="H128" s="147">
        <v>11810</v>
      </c>
      <c r="I128" s="126">
        <f t="shared" si="2"/>
        <v>0</v>
      </c>
      <c r="J128" s="128">
        <f t="shared" si="3"/>
        <v>0</v>
      </c>
    </row>
    <row r="129" spans="1:10" x14ac:dyDescent="0.2">
      <c r="A129" s="39"/>
      <c r="B129" s="6"/>
      <c r="C129" s="82" t="s">
        <v>305</v>
      </c>
      <c r="D129" s="100">
        <v>40242</v>
      </c>
      <c r="E129" s="148">
        <v>41325</v>
      </c>
      <c r="F129" s="262">
        <v>41325</v>
      </c>
      <c r="G129" s="222">
        <v>41325</v>
      </c>
      <c r="H129" s="147">
        <v>41325</v>
      </c>
      <c r="I129" s="126">
        <f t="shared" si="2"/>
        <v>0</v>
      </c>
      <c r="J129" s="128">
        <f t="shared" si="3"/>
        <v>0</v>
      </c>
    </row>
    <row r="130" spans="1:10" x14ac:dyDescent="0.2">
      <c r="A130" s="39"/>
      <c r="B130" s="6"/>
      <c r="C130" s="82" t="s">
        <v>306</v>
      </c>
      <c r="D130" s="100">
        <v>96370</v>
      </c>
      <c r="E130" s="148">
        <v>126175</v>
      </c>
      <c r="F130" s="262">
        <v>126175</v>
      </c>
      <c r="G130" s="222">
        <v>126175</v>
      </c>
      <c r="H130" s="147">
        <v>126175</v>
      </c>
      <c r="I130" s="126">
        <f t="shared" si="2"/>
        <v>0</v>
      </c>
      <c r="J130" s="128">
        <f t="shared" si="3"/>
        <v>0</v>
      </c>
    </row>
    <row r="131" spans="1:10" x14ac:dyDescent="0.2">
      <c r="A131" s="39"/>
      <c r="B131" s="6"/>
      <c r="C131" s="82" t="s">
        <v>295</v>
      </c>
      <c r="D131" s="100">
        <v>0</v>
      </c>
      <c r="E131" s="148">
        <v>74760</v>
      </c>
      <c r="F131" s="262">
        <v>74760</v>
      </c>
      <c r="G131" s="222">
        <v>74760</v>
      </c>
      <c r="H131" s="147">
        <v>74760</v>
      </c>
      <c r="I131" s="126">
        <f t="shared" si="2"/>
        <v>0</v>
      </c>
      <c r="J131" s="128">
        <f t="shared" ref="J131:J194" si="4">SUM(H131/F131-1)</f>
        <v>0</v>
      </c>
    </row>
    <row r="132" spans="1:10" ht="25.5" x14ac:dyDescent="0.2">
      <c r="A132" s="39"/>
      <c r="B132" s="6"/>
      <c r="C132" s="82" t="s">
        <v>307</v>
      </c>
      <c r="D132" s="100">
        <v>17190</v>
      </c>
      <c r="E132" s="148">
        <v>108970</v>
      </c>
      <c r="F132" s="262">
        <v>108970</v>
      </c>
      <c r="G132" s="222">
        <v>108970</v>
      </c>
      <c r="H132" s="147">
        <v>108970</v>
      </c>
      <c r="I132" s="126">
        <f t="shared" ref="I132:I194" si="5">H132-F132</f>
        <v>0</v>
      </c>
      <c r="J132" s="128">
        <f t="shared" si="4"/>
        <v>0</v>
      </c>
    </row>
    <row r="133" spans="1:10" x14ac:dyDescent="0.2">
      <c r="A133" s="39"/>
      <c r="B133" s="6"/>
      <c r="C133" s="82" t="s">
        <v>308</v>
      </c>
      <c r="D133" s="100">
        <v>64054</v>
      </c>
      <c r="E133" s="148">
        <v>161498</v>
      </c>
      <c r="F133" s="262">
        <v>161498</v>
      </c>
      <c r="G133" s="222">
        <v>161498</v>
      </c>
      <c r="H133" s="147">
        <v>161498</v>
      </c>
      <c r="I133" s="126">
        <f t="shared" si="5"/>
        <v>0</v>
      </c>
      <c r="J133" s="128">
        <f t="shared" si="4"/>
        <v>0</v>
      </c>
    </row>
    <row r="134" spans="1:10" ht="25.5" x14ac:dyDescent="0.2">
      <c r="A134" s="39"/>
      <c r="B134" s="6"/>
      <c r="C134" s="82" t="s">
        <v>309</v>
      </c>
      <c r="D134" s="100">
        <v>12410</v>
      </c>
      <c r="E134" s="148">
        <v>22380</v>
      </c>
      <c r="F134" s="262">
        <v>22380</v>
      </c>
      <c r="G134" s="222">
        <v>22380</v>
      </c>
      <c r="H134" s="147">
        <v>22380</v>
      </c>
      <c r="I134" s="126">
        <f t="shared" si="5"/>
        <v>0</v>
      </c>
      <c r="J134" s="128">
        <f t="shared" si="4"/>
        <v>0</v>
      </c>
    </row>
    <row r="135" spans="1:10" x14ac:dyDescent="0.2">
      <c r="A135" s="39"/>
      <c r="B135" s="6"/>
      <c r="C135" s="82" t="s">
        <v>310</v>
      </c>
      <c r="D135" s="100">
        <v>132995</v>
      </c>
      <c r="E135" s="148">
        <v>125706</v>
      </c>
      <c r="F135" s="262">
        <v>125706</v>
      </c>
      <c r="G135" s="222">
        <v>125706</v>
      </c>
      <c r="H135" s="147">
        <v>125706</v>
      </c>
      <c r="I135" s="126">
        <f t="shared" si="5"/>
        <v>0</v>
      </c>
      <c r="J135" s="128">
        <f t="shared" si="4"/>
        <v>0</v>
      </c>
    </row>
    <row r="136" spans="1:10" x14ac:dyDescent="0.2">
      <c r="A136" s="39"/>
      <c r="B136" s="6"/>
      <c r="C136" s="82" t="s">
        <v>195</v>
      </c>
      <c r="D136" s="100">
        <v>30263</v>
      </c>
      <c r="E136" s="148">
        <v>2580</v>
      </c>
      <c r="F136" s="262">
        <v>2580</v>
      </c>
      <c r="G136" s="222">
        <v>0</v>
      </c>
      <c r="H136" s="147">
        <v>0</v>
      </c>
      <c r="I136" s="126">
        <f t="shared" si="5"/>
        <v>-2580</v>
      </c>
      <c r="J136" s="128">
        <f t="shared" si="4"/>
        <v>-1</v>
      </c>
    </row>
    <row r="137" spans="1:10" x14ac:dyDescent="0.2">
      <c r="A137" s="39"/>
      <c r="B137" s="6"/>
      <c r="C137" s="82" t="s">
        <v>311</v>
      </c>
      <c r="D137" s="100">
        <v>16622</v>
      </c>
      <c r="E137" s="148">
        <v>16700</v>
      </c>
      <c r="F137" s="262">
        <v>16700</v>
      </c>
      <c r="G137" s="222">
        <v>16700</v>
      </c>
      <c r="H137" s="147">
        <v>16700</v>
      </c>
      <c r="I137" s="126">
        <f t="shared" si="5"/>
        <v>0</v>
      </c>
      <c r="J137" s="128">
        <f t="shared" si="4"/>
        <v>0</v>
      </c>
    </row>
    <row r="138" spans="1:10" x14ac:dyDescent="0.2">
      <c r="A138" s="39"/>
      <c r="B138" s="6"/>
      <c r="C138" s="82" t="s">
        <v>297</v>
      </c>
      <c r="D138" s="100"/>
      <c r="E138" s="148">
        <v>25150</v>
      </c>
      <c r="F138" s="262">
        <v>25150</v>
      </c>
      <c r="G138" s="222">
        <v>25150</v>
      </c>
      <c r="H138" s="147">
        <v>25150</v>
      </c>
      <c r="I138" s="126">
        <f t="shared" si="5"/>
        <v>0</v>
      </c>
      <c r="J138" s="128">
        <f t="shared" si="4"/>
        <v>0</v>
      </c>
    </row>
    <row r="139" spans="1:10" x14ac:dyDescent="0.2">
      <c r="A139" s="39"/>
      <c r="B139" s="6"/>
      <c r="C139" s="82" t="s">
        <v>298</v>
      </c>
      <c r="D139" s="100"/>
      <c r="E139" s="148">
        <v>170890</v>
      </c>
      <c r="F139" s="262">
        <v>189206</v>
      </c>
      <c r="G139" s="222">
        <v>170890</v>
      </c>
      <c r="H139" s="147">
        <v>170890</v>
      </c>
      <c r="I139" s="126">
        <f t="shared" si="5"/>
        <v>-18316</v>
      </c>
      <c r="J139" s="128">
        <f t="shared" si="4"/>
        <v>-9.6804541082206708E-2</v>
      </c>
    </row>
    <row r="140" spans="1:10" x14ac:dyDescent="0.2">
      <c r="A140" s="39"/>
      <c r="B140" s="6"/>
      <c r="C140" s="82" t="s">
        <v>296</v>
      </c>
      <c r="D140" s="100">
        <v>288</v>
      </c>
      <c r="E140" s="148">
        <v>1180</v>
      </c>
      <c r="F140" s="262">
        <v>1180</v>
      </c>
      <c r="G140" s="222">
        <v>1180</v>
      </c>
      <c r="H140" s="147">
        <v>1180</v>
      </c>
      <c r="I140" s="126">
        <f t="shared" si="5"/>
        <v>0</v>
      </c>
      <c r="J140" s="128">
        <f t="shared" si="4"/>
        <v>0</v>
      </c>
    </row>
    <row r="141" spans="1:10" x14ac:dyDescent="0.2">
      <c r="A141" s="39"/>
      <c r="B141" s="6"/>
      <c r="C141" s="82" t="s">
        <v>243</v>
      </c>
      <c r="D141" s="100">
        <v>461324</v>
      </c>
      <c r="E141" s="148">
        <v>474348</v>
      </c>
      <c r="F141" s="262">
        <v>474348</v>
      </c>
      <c r="G141" s="222">
        <v>474348</v>
      </c>
      <c r="H141" s="147">
        <v>474348</v>
      </c>
      <c r="I141" s="126">
        <f t="shared" si="5"/>
        <v>0</v>
      </c>
      <c r="J141" s="128">
        <f t="shared" si="4"/>
        <v>0</v>
      </c>
    </row>
    <row r="142" spans="1:10" x14ac:dyDescent="0.2">
      <c r="A142" s="39"/>
      <c r="B142" s="6"/>
      <c r="C142" s="82" t="s">
        <v>572</v>
      </c>
      <c r="D142" s="116">
        <v>13775</v>
      </c>
      <c r="E142" s="148">
        <v>0</v>
      </c>
      <c r="F142" s="262">
        <v>17935</v>
      </c>
      <c r="G142" s="233">
        <v>17935</v>
      </c>
      <c r="H142" s="260">
        <v>17935</v>
      </c>
      <c r="I142" s="126">
        <f t="shared" si="5"/>
        <v>0</v>
      </c>
      <c r="J142" s="128">
        <f t="shared" si="4"/>
        <v>0</v>
      </c>
    </row>
    <row r="143" spans="1:10" x14ac:dyDescent="0.2">
      <c r="A143" s="39"/>
      <c r="B143" s="6"/>
      <c r="C143" s="82" t="s">
        <v>648</v>
      </c>
      <c r="D143" s="116">
        <v>6849</v>
      </c>
      <c r="E143" s="148">
        <v>0</v>
      </c>
      <c r="F143" s="262">
        <v>0</v>
      </c>
      <c r="G143" s="233">
        <v>0</v>
      </c>
      <c r="H143" s="260">
        <v>0</v>
      </c>
      <c r="I143" s="126">
        <f t="shared" si="5"/>
        <v>0</v>
      </c>
      <c r="J143" s="128"/>
    </row>
    <row r="144" spans="1:10" s="9" customFormat="1" x14ac:dyDescent="0.2">
      <c r="A144" s="29">
        <v>3500</v>
      </c>
      <c r="B144" s="10"/>
      <c r="C144" s="171" t="s">
        <v>99</v>
      </c>
      <c r="D144" s="138">
        <f>SUM(D145:D178)</f>
        <v>462460.5</v>
      </c>
      <c r="E144" s="288">
        <f>SUM(E145:E178)</f>
        <v>94890</v>
      </c>
      <c r="F144" s="264">
        <f>SUM(F145:F178)</f>
        <v>233869.29</v>
      </c>
      <c r="G144" s="139">
        <f>SUM(G145:G152)</f>
        <v>94923</v>
      </c>
      <c r="H144" s="143">
        <f>SUM(H145:H152)</f>
        <v>94923</v>
      </c>
      <c r="I144" s="132">
        <f t="shared" si="5"/>
        <v>-138946.29</v>
      </c>
      <c r="J144" s="133">
        <f t="shared" si="4"/>
        <v>-0.59411943312437476</v>
      </c>
    </row>
    <row r="145" spans="1:10" x14ac:dyDescent="0.2">
      <c r="A145" s="39"/>
      <c r="B145" s="6"/>
      <c r="C145" s="82" t="s">
        <v>597</v>
      </c>
      <c r="D145" s="100">
        <v>2087.04</v>
      </c>
      <c r="E145" s="84">
        <v>2236</v>
      </c>
      <c r="F145" s="112">
        <v>2917.11</v>
      </c>
      <c r="G145" s="233">
        <v>1610</v>
      </c>
      <c r="H145" s="260">
        <v>1610</v>
      </c>
      <c r="I145" s="126">
        <f t="shared" si="5"/>
        <v>-1307.1100000000001</v>
      </c>
      <c r="J145" s="128">
        <f t="shared" si="4"/>
        <v>-0.44808389124853021</v>
      </c>
    </row>
    <row r="146" spans="1:10" x14ac:dyDescent="0.2">
      <c r="A146" s="39"/>
      <c r="B146" s="6"/>
      <c r="C146" s="82" t="s">
        <v>288</v>
      </c>
      <c r="D146" s="100">
        <v>3384.33</v>
      </c>
      <c r="E146" s="84">
        <v>3800</v>
      </c>
      <c r="F146" s="112">
        <v>3900.43</v>
      </c>
      <c r="G146" s="233">
        <v>3800</v>
      </c>
      <c r="H146" s="260">
        <v>3800</v>
      </c>
      <c r="I146" s="126">
        <f t="shared" si="5"/>
        <v>-100.42999999999984</v>
      </c>
      <c r="J146" s="128">
        <f t="shared" si="4"/>
        <v>-2.5748443120373832E-2</v>
      </c>
    </row>
    <row r="147" spans="1:10" x14ac:dyDescent="0.2">
      <c r="A147" s="39"/>
      <c r="B147" s="6"/>
      <c r="C147" s="82" t="s">
        <v>233</v>
      </c>
      <c r="D147" s="100">
        <v>2321.2800000000002</v>
      </c>
      <c r="E147" s="84">
        <v>2700</v>
      </c>
      <c r="F147" s="112">
        <v>2403.92</v>
      </c>
      <c r="G147" s="233">
        <v>2700</v>
      </c>
      <c r="H147" s="260">
        <v>2700</v>
      </c>
      <c r="I147" s="126">
        <f t="shared" si="5"/>
        <v>296.07999999999993</v>
      </c>
      <c r="J147" s="128">
        <f t="shared" si="4"/>
        <v>0.12316549635595186</v>
      </c>
    </row>
    <row r="148" spans="1:10" x14ac:dyDescent="0.2">
      <c r="A148" s="39"/>
      <c r="B148" s="6"/>
      <c r="C148" s="82" t="s">
        <v>299</v>
      </c>
      <c r="D148" s="100">
        <v>238775</v>
      </c>
      <c r="E148" s="84">
        <v>3300</v>
      </c>
      <c r="F148" s="112">
        <v>3300</v>
      </c>
      <c r="G148" s="233">
        <v>0</v>
      </c>
      <c r="H148" s="260">
        <v>0</v>
      </c>
      <c r="I148" s="126">
        <f t="shared" si="5"/>
        <v>-3300</v>
      </c>
      <c r="J148" s="128">
        <f t="shared" si="4"/>
        <v>-1</v>
      </c>
    </row>
    <row r="149" spans="1:10" ht="25.5" x14ac:dyDescent="0.2">
      <c r="A149" s="39"/>
      <c r="B149" s="6"/>
      <c r="C149" s="82" t="s">
        <v>697</v>
      </c>
      <c r="D149" s="100">
        <v>1481.17</v>
      </c>
      <c r="E149" s="84">
        <v>4000</v>
      </c>
      <c r="F149" s="112">
        <v>5031</v>
      </c>
      <c r="G149" s="233">
        <v>0</v>
      </c>
      <c r="H149" s="260">
        <v>0</v>
      </c>
      <c r="I149" s="126">
        <f t="shared" si="5"/>
        <v>-5031</v>
      </c>
      <c r="J149" s="128">
        <f t="shared" si="4"/>
        <v>-1</v>
      </c>
    </row>
    <row r="150" spans="1:10" x14ac:dyDescent="0.2">
      <c r="A150" s="39"/>
      <c r="B150" s="6"/>
      <c r="C150" s="82" t="s">
        <v>300</v>
      </c>
      <c r="D150" s="100">
        <v>0</v>
      </c>
      <c r="E150" s="84">
        <v>6854</v>
      </c>
      <c r="F150" s="112">
        <v>13708.12</v>
      </c>
      <c r="G150" s="233">
        <v>0</v>
      </c>
      <c r="H150" s="260">
        <v>0</v>
      </c>
      <c r="I150" s="126">
        <f t="shared" si="5"/>
        <v>-13708.12</v>
      </c>
      <c r="J150" s="128">
        <f t="shared" si="4"/>
        <v>-1</v>
      </c>
    </row>
    <row r="151" spans="1:10" x14ac:dyDescent="0.2">
      <c r="A151" s="39"/>
      <c r="B151" s="6"/>
      <c r="C151" s="82" t="s">
        <v>328</v>
      </c>
      <c r="D151" s="100">
        <v>0</v>
      </c>
      <c r="E151" s="84">
        <v>72000</v>
      </c>
      <c r="F151" s="112">
        <v>68000</v>
      </c>
      <c r="G151" s="233">
        <v>52000</v>
      </c>
      <c r="H151" s="260">
        <v>52000</v>
      </c>
      <c r="I151" s="126">
        <f t="shared" si="5"/>
        <v>-16000</v>
      </c>
      <c r="J151" s="128">
        <f t="shared" si="4"/>
        <v>-0.23529411764705888</v>
      </c>
    </row>
    <row r="152" spans="1:10" ht="25.5" x14ac:dyDescent="0.2">
      <c r="A152" s="39"/>
      <c r="B152" s="6"/>
      <c r="C152" s="82" t="s">
        <v>667</v>
      </c>
      <c r="D152" s="100"/>
      <c r="E152" s="84"/>
      <c r="F152" s="112">
        <v>0</v>
      </c>
      <c r="G152" s="233">
        <v>34813</v>
      </c>
      <c r="H152" s="260">
        <v>34813</v>
      </c>
      <c r="I152" s="126">
        <f t="shared" si="5"/>
        <v>34813</v>
      </c>
      <c r="J152" s="128"/>
    </row>
    <row r="153" spans="1:10" x14ac:dyDescent="0.2">
      <c r="A153" s="39"/>
      <c r="B153" s="6"/>
      <c r="C153" s="82" t="s">
        <v>598</v>
      </c>
      <c r="D153" s="100">
        <v>10000</v>
      </c>
      <c r="E153" s="84"/>
      <c r="F153" s="112">
        <v>0</v>
      </c>
      <c r="G153" s="233"/>
      <c r="H153" s="260"/>
      <c r="I153" s="126">
        <f t="shared" si="5"/>
        <v>0</v>
      </c>
      <c r="J153" s="128"/>
    </row>
    <row r="154" spans="1:10" x14ac:dyDescent="0.2">
      <c r="A154" s="39"/>
      <c r="B154" s="6"/>
      <c r="C154" s="82" t="s">
        <v>599</v>
      </c>
      <c r="D154" s="100">
        <v>5000</v>
      </c>
      <c r="E154" s="84"/>
      <c r="F154" s="112">
        <v>0</v>
      </c>
      <c r="G154" s="233"/>
      <c r="H154" s="260"/>
      <c r="I154" s="126">
        <f t="shared" si="5"/>
        <v>0</v>
      </c>
      <c r="J154" s="128"/>
    </row>
    <row r="155" spans="1:10" x14ac:dyDescent="0.2">
      <c r="A155" s="39"/>
      <c r="B155" s="6"/>
      <c r="C155" s="82" t="s">
        <v>600</v>
      </c>
      <c r="D155" s="100">
        <v>1677</v>
      </c>
      <c r="E155" s="84"/>
      <c r="F155" s="112">
        <v>0</v>
      </c>
      <c r="G155" s="233"/>
      <c r="H155" s="260"/>
      <c r="I155" s="126">
        <f t="shared" si="5"/>
        <v>0</v>
      </c>
      <c r="J155" s="128"/>
    </row>
    <row r="156" spans="1:10" x14ac:dyDescent="0.2">
      <c r="A156" s="39"/>
      <c r="B156" s="6"/>
      <c r="C156" s="82" t="s">
        <v>246</v>
      </c>
      <c r="D156" s="100">
        <v>37701.050000000003</v>
      </c>
      <c r="E156" s="84"/>
      <c r="F156" s="112">
        <v>61232.5</v>
      </c>
      <c r="G156" s="233"/>
      <c r="H156" s="260"/>
      <c r="I156" s="126">
        <f t="shared" si="5"/>
        <v>-61232.5</v>
      </c>
      <c r="J156" s="128">
        <f t="shared" si="4"/>
        <v>-1</v>
      </c>
    </row>
    <row r="157" spans="1:10" ht="25.5" x14ac:dyDescent="0.2">
      <c r="A157" s="39"/>
      <c r="B157" s="6"/>
      <c r="C157" s="82" t="s">
        <v>698</v>
      </c>
      <c r="D157" s="100">
        <v>684.7</v>
      </c>
      <c r="E157" s="84"/>
      <c r="F157" s="112">
        <v>243.87</v>
      </c>
      <c r="G157" s="233"/>
      <c r="H157" s="260"/>
      <c r="I157" s="126">
        <f t="shared" si="5"/>
        <v>-243.87</v>
      </c>
      <c r="J157" s="128">
        <f t="shared" si="4"/>
        <v>-1</v>
      </c>
    </row>
    <row r="158" spans="1:10" x14ac:dyDescent="0.2">
      <c r="A158" s="39"/>
      <c r="B158" s="6"/>
      <c r="C158" s="82" t="s">
        <v>601</v>
      </c>
      <c r="D158" s="100">
        <v>4900</v>
      </c>
      <c r="E158" s="84"/>
      <c r="F158" s="112">
        <v>6770</v>
      </c>
      <c r="G158" s="233"/>
      <c r="H158" s="260"/>
      <c r="I158" s="126">
        <f t="shared" si="5"/>
        <v>-6770</v>
      </c>
      <c r="J158" s="128">
        <f t="shared" si="4"/>
        <v>-1</v>
      </c>
    </row>
    <row r="159" spans="1:10" x14ac:dyDescent="0.2">
      <c r="A159" s="39"/>
      <c r="B159" s="6"/>
      <c r="C159" s="82" t="s">
        <v>695</v>
      </c>
      <c r="D159" s="100">
        <v>12300</v>
      </c>
      <c r="E159" s="84"/>
      <c r="F159" s="112">
        <v>9784</v>
      </c>
      <c r="G159" s="233"/>
      <c r="H159" s="260"/>
      <c r="I159" s="126">
        <f t="shared" si="5"/>
        <v>-9784</v>
      </c>
      <c r="J159" s="128">
        <f t="shared" si="4"/>
        <v>-1</v>
      </c>
    </row>
    <row r="160" spans="1:10" x14ac:dyDescent="0.2">
      <c r="A160" s="39"/>
      <c r="B160" s="6"/>
      <c r="C160" s="82" t="s">
        <v>694</v>
      </c>
      <c r="D160" s="100">
        <v>2500</v>
      </c>
      <c r="E160" s="84"/>
      <c r="F160" s="112">
        <v>700</v>
      </c>
      <c r="G160" s="233"/>
      <c r="H160" s="260"/>
      <c r="I160" s="126">
        <f t="shared" si="5"/>
        <v>-700</v>
      </c>
      <c r="J160" s="128">
        <f t="shared" si="4"/>
        <v>-1</v>
      </c>
    </row>
    <row r="161" spans="1:10" x14ac:dyDescent="0.2">
      <c r="A161" s="39"/>
      <c r="B161" s="6"/>
      <c r="C161" s="82" t="s">
        <v>602</v>
      </c>
      <c r="D161" s="100">
        <v>200</v>
      </c>
      <c r="E161" s="84"/>
      <c r="F161" s="112">
        <v>0</v>
      </c>
      <c r="G161" s="233"/>
      <c r="H161" s="260"/>
      <c r="I161" s="126">
        <f t="shared" si="5"/>
        <v>0</v>
      </c>
      <c r="J161" s="128"/>
    </row>
    <row r="162" spans="1:10" x14ac:dyDescent="0.2">
      <c r="A162" s="39"/>
      <c r="B162" s="6"/>
      <c r="C162" s="82" t="s">
        <v>450</v>
      </c>
      <c r="D162" s="100">
        <v>19104.41</v>
      </c>
      <c r="E162" s="84"/>
      <c r="F162" s="112">
        <v>19540.75</v>
      </c>
      <c r="G162" s="233"/>
      <c r="H162" s="260"/>
      <c r="I162" s="126">
        <f t="shared" si="5"/>
        <v>-19540.75</v>
      </c>
      <c r="J162" s="128">
        <f t="shared" si="4"/>
        <v>-1</v>
      </c>
    </row>
    <row r="163" spans="1:10" x14ac:dyDescent="0.2">
      <c r="A163" s="39"/>
      <c r="B163" s="6"/>
      <c r="C163" s="82" t="s">
        <v>603</v>
      </c>
      <c r="D163" s="100">
        <v>4065</v>
      </c>
      <c r="E163" s="84"/>
      <c r="F163" s="112">
        <v>0</v>
      </c>
      <c r="G163" s="233"/>
      <c r="H163" s="260"/>
      <c r="I163" s="126">
        <f t="shared" si="5"/>
        <v>0</v>
      </c>
      <c r="J163" s="128"/>
    </row>
    <row r="164" spans="1:10" x14ac:dyDescent="0.2">
      <c r="A164" s="39"/>
      <c r="B164" s="6"/>
      <c r="C164" s="82" t="s">
        <v>267</v>
      </c>
      <c r="D164" s="100">
        <v>260</v>
      </c>
      <c r="E164" s="84"/>
      <c r="F164" s="112">
        <v>1750</v>
      </c>
      <c r="G164" s="233"/>
      <c r="H164" s="260"/>
      <c r="I164" s="126">
        <f t="shared" si="5"/>
        <v>-1750</v>
      </c>
      <c r="J164" s="128">
        <f t="shared" si="4"/>
        <v>-1</v>
      </c>
    </row>
    <row r="165" spans="1:10" x14ac:dyDescent="0.2">
      <c r="A165" s="39"/>
      <c r="B165" s="6"/>
      <c r="C165" s="82" t="s">
        <v>604</v>
      </c>
      <c r="D165" s="100">
        <v>19527.900000000001</v>
      </c>
      <c r="E165" s="84"/>
      <c r="F165" s="112">
        <v>0</v>
      </c>
      <c r="G165" s="233"/>
      <c r="H165" s="260"/>
      <c r="I165" s="126">
        <f t="shared" si="5"/>
        <v>0</v>
      </c>
      <c r="J165" s="128"/>
    </row>
    <row r="166" spans="1:10" x14ac:dyDescent="0.2">
      <c r="A166" s="39"/>
      <c r="B166" s="6"/>
      <c r="C166" s="82" t="s">
        <v>605</v>
      </c>
      <c r="D166" s="100">
        <v>273.45</v>
      </c>
      <c r="E166" s="84"/>
      <c r="F166" s="112">
        <v>0</v>
      </c>
      <c r="G166" s="233"/>
      <c r="H166" s="260"/>
      <c r="I166" s="126">
        <f t="shared" si="5"/>
        <v>0</v>
      </c>
      <c r="J166" s="128"/>
    </row>
    <row r="167" spans="1:10" x14ac:dyDescent="0.2">
      <c r="A167" s="39"/>
      <c r="B167" s="6"/>
      <c r="C167" s="82" t="s">
        <v>606</v>
      </c>
      <c r="D167" s="100">
        <v>250</v>
      </c>
      <c r="E167" s="84"/>
      <c r="F167" s="112">
        <v>0</v>
      </c>
      <c r="G167" s="233"/>
      <c r="H167" s="260"/>
      <c r="I167" s="126">
        <f t="shared" si="5"/>
        <v>0</v>
      </c>
      <c r="J167" s="128"/>
    </row>
    <row r="168" spans="1:10" ht="25.5" x14ac:dyDescent="0.2">
      <c r="A168" s="39"/>
      <c r="B168" s="6"/>
      <c r="C168" s="82" t="s">
        <v>607</v>
      </c>
      <c r="D168" s="100">
        <v>1854</v>
      </c>
      <c r="E168" s="84"/>
      <c r="F168" s="112">
        <v>0</v>
      </c>
      <c r="G168" s="233"/>
      <c r="H168" s="260"/>
      <c r="I168" s="126">
        <f t="shared" si="5"/>
        <v>0</v>
      </c>
      <c r="J168" s="128"/>
    </row>
    <row r="169" spans="1:10" x14ac:dyDescent="0.2">
      <c r="A169" s="39"/>
      <c r="B169" s="6"/>
      <c r="C169" s="82" t="s">
        <v>608</v>
      </c>
      <c r="D169" s="100">
        <v>1907.32</v>
      </c>
      <c r="E169" s="84"/>
      <c r="F169" s="112">
        <v>6045.16</v>
      </c>
      <c r="G169" s="233"/>
      <c r="H169" s="260"/>
      <c r="I169" s="126">
        <f t="shared" si="5"/>
        <v>-6045.16</v>
      </c>
      <c r="J169" s="128">
        <f t="shared" si="4"/>
        <v>-1</v>
      </c>
    </row>
    <row r="170" spans="1:10" x14ac:dyDescent="0.2">
      <c r="A170" s="39"/>
      <c r="B170" s="6"/>
      <c r="C170" s="82" t="s">
        <v>691</v>
      </c>
      <c r="D170" s="100">
        <v>335.72</v>
      </c>
      <c r="E170" s="84"/>
      <c r="F170" s="112">
        <v>1220</v>
      </c>
      <c r="G170" s="233"/>
      <c r="H170" s="260"/>
      <c r="I170" s="126">
        <f t="shared" si="5"/>
        <v>-1220</v>
      </c>
      <c r="J170" s="128">
        <f t="shared" si="4"/>
        <v>-1</v>
      </c>
    </row>
    <row r="171" spans="1:10" ht="25.5" x14ac:dyDescent="0.2">
      <c r="A171" s="39"/>
      <c r="B171" s="6"/>
      <c r="C171" s="82" t="s">
        <v>699</v>
      </c>
      <c r="D171" s="100">
        <v>300</v>
      </c>
      <c r="E171" s="84"/>
      <c r="F171" s="112">
        <v>20500.330000000002</v>
      </c>
      <c r="G171" s="233"/>
      <c r="H171" s="260"/>
      <c r="I171" s="126">
        <f t="shared" si="5"/>
        <v>-20500.330000000002</v>
      </c>
      <c r="J171" s="128">
        <f t="shared" si="4"/>
        <v>-1</v>
      </c>
    </row>
    <row r="172" spans="1:10" x14ac:dyDescent="0.2">
      <c r="A172" s="39"/>
      <c r="B172" s="6"/>
      <c r="C172" s="82" t="s">
        <v>649</v>
      </c>
      <c r="D172" s="100">
        <v>91571.13</v>
      </c>
      <c r="E172" s="84"/>
      <c r="F172" s="112">
        <v>0</v>
      </c>
      <c r="G172" s="233"/>
      <c r="H172" s="260"/>
      <c r="I172" s="126">
        <f t="shared" si="5"/>
        <v>0</v>
      </c>
      <c r="J172" s="128"/>
    </row>
    <row r="173" spans="1:10" x14ac:dyDescent="0.2">
      <c r="A173" s="39"/>
      <c r="B173" s="6"/>
      <c r="C173" s="82" t="s">
        <v>631</v>
      </c>
      <c r="D173" s="100"/>
      <c r="E173" s="84"/>
      <c r="F173" s="112">
        <v>99.96</v>
      </c>
      <c r="G173" s="233"/>
      <c r="H173" s="260"/>
      <c r="I173" s="126">
        <f t="shared" si="5"/>
        <v>-99.96</v>
      </c>
      <c r="J173" s="128">
        <f t="shared" si="4"/>
        <v>-1</v>
      </c>
    </row>
    <row r="174" spans="1:10" x14ac:dyDescent="0.2">
      <c r="A174" s="39"/>
      <c r="B174" s="6"/>
      <c r="C174" s="82" t="s">
        <v>689</v>
      </c>
      <c r="D174" s="100"/>
      <c r="E174" s="84"/>
      <c r="F174" s="112">
        <v>526</v>
      </c>
      <c r="G174" s="233"/>
      <c r="H174" s="260"/>
      <c r="I174" s="126">
        <f t="shared" si="5"/>
        <v>-526</v>
      </c>
      <c r="J174" s="128">
        <f t="shared" si="4"/>
        <v>-1</v>
      </c>
    </row>
    <row r="175" spans="1:10" x14ac:dyDescent="0.2">
      <c r="A175" s="39"/>
      <c r="B175" s="6"/>
      <c r="C175" s="82" t="s">
        <v>690</v>
      </c>
      <c r="D175" s="100"/>
      <c r="E175" s="84"/>
      <c r="F175" s="112">
        <v>400</v>
      </c>
      <c r="G175" s="233"/>
      <c r="H175" s="260"/>
      <c r="I175" s="126">
        <f t="shared" si="5"/>
        <v>-400</v>
      </c>
      <c r="J175" s="128">
        <f t="shared" si="4"/>
        <v>-1</v>
      </c>
    </row>
    <row r="176" spans="1:10" x14ac:dyDescent="0.2">
      <c r="A176" s="39"/>
      <c r="B176" s="6"/>
      <c r="C176" s="82" t="s">
        <v>692</v>
      </c>
      <c r="D176" s="100"/>
      <c r="E176" s="84"/>
      <c r="F176" s="112">
        <v>2300</v>
      </c>
      <c r="G176" s="233"/>
      <c r="H176" s="260"/>
      <c r="I176" s="126">
        <f t="shared" si="5"/>
        <v>-2300</v>
      </c>
      <c r="J176" s="128">
        <f t="shared" si="4"/>
        <v>-1</v>
      </c>
    </row>
    <row r="177" spans="1:12" x14ac:dyDescent="0.2">
      <c r="A177" s="39"/>
      <c r="B177" s="6"/>
      <c r="C177" s="82" t="s">
        <v>693</v>
      </c>
      <c r="D177" s="100"/>
      <c r="E177" s="84"/>
      <c r="F177" s="112">
        <v>2454.17</v>
      </c>
      <c r="G177" s="233"/>
      <c r="H177" s="260"/>
      <c r="I177" s="126">
        <f t="shared" si="5"/>
        <v>-2454.17</v>
      </c>
      <c r="J177" s="128">
        <f t="shared" si="4"/>
        <v>-1</v>
      </c>
    </row>
    <row r="178" spans="1:12" ht="13.5" thickBot="1" x14ac:dyDescent="0.25">
      <c r="A178" s="39"/>
      <c r="B178" s="6"/>
      <c r="C178" s="82" t="s">
        <v>696</v>
      </c>
      <c r="D178" s="117"/>
      <c r="E178" s="326"/>
      <c r="F178" s="265">
        <v>1041.97</v>
      </c>
      <c r="G178" s="249"/>
      <c r="H178" s="275"/>
      <c r="I178" s="126">
        <f t="shared" si="5"/>
        <v>-1041.97</v>
      </c>
      <c r="J178" s="128">
        <f t="shared" si="4"/>
        <v>-1</v>
      </c>
    </row>
    <row r="179" spans="1:12" ht="13.5" thickBot="1" x14ac:dyDescent="0.25">
      <c r="A179" s="37" t="s">
        <v>93</v>
      </c>
      <c r="B179" s="3" t="s">
        <v>94</v>
      </c>
      <c r="C179" s="172"/>
      <c r="D179" s="141">
        <f>SUM(D180:D183)</f>
        <v>90795.14</v>
      </c>
      <c r="E179" s="224">
        <f>SUM(E180:E183)</f>
        <v>81100</v>
      </c>
      <c r="F179" s="151">
        <f>SUM(F180:F183)</f>
        <v>85275.540000000008</v>
      </c>
      <c r="G179" s="224">
        <f>SUM(G180:G183)</f>
        <v>80000</v>
      </c>
      <c r="H179" s="290">
        <f>SUM(H180:H183)</f>
        <v>80000</v>
      </c>
      <c r="I179" s="130">
        <f t="shared" si="5"/>
        <v>-5275.5400000000081</v>
      </c>
      <c r="J179" s="131">
        <f t="shared" si="4"/>
        <v>-6.186463316444557E-2</v>
      </c>
    </row>
    <row r="180" spans="1:12" x14ac:dyDescent="0.2">
      <c r="A180" s="38" t="s">
        <v>214</v>
      </c>
      <c r="B180" s="5"/>
      <c r="C180" s="173" t="s">
        <v>222</v>
      </c>
      <c r="D180" s="150">
        <v>66718</v>
      </c>
      <c r="E180" s="225">
        <v>70000</v>
      </c>
      <c r="F180" s="266">
        <v>66517</v>
      </c>
      <c r="G180" s="250">
        <v>70000</v>
      </c>
      <c r="H180" s="313">
        <v>70000</v>
      </c>
      <c r="I180" s="126">
        <f t="shared" si="5"/>
        <v>3483</v>
      </c>
      <c r="J180" s="128">
        <f t="shared" si="4"/>
        <v>5.2362553933580802E-2</v>
      </c>
    </row>
    <row r="181" spans="1:12" x14ac:dyDescent="0.2">
      <c r="A181" s="39">
        <v>38254</v>
      </c>
      <c r="B181" s="6"/>
      <c r="C181" s="68" t="s">
        <v>223</v>
      </c>
      <c r="D181" s="93">
        <v>10619</v>
      </c>
      <c r="E181" s="226">
        <v>10500</v>
      </c>
      <c r="F181" s="267">
        <v>6728</v>
      </c>
      <c r="G181" s="233">
        <v>10000</v>
      </c>
      <c r="H181" s="260">
        <v>10000</v>
      </c>
      <c r="I181" s="126">
        <f t="shared" si="5"/>
        <v>3272</v>
      </c>
      <c r="J181" s="128">
        <f t="shared" si="4"/>
        <v>0.48632580261593339</v>
      </c>
    </row>
    <row r="182" spans="1:12" x14ac:dyDescent="0.2">
      <c r="A182" s="39" t="s">
        <v>610</v>
      </c>
      <c r="B182" s="6"/>
      <c r="C182" s="68" t="s">
        <v>611</v>
      </c>
      <c r="D182" s="146">
        <v>13408.14</v>
      </c>
      <c r="E182" s="226">
        <v>0</v>
      </c>
      <c r="F182" s="267">
        <v>12030.54</v>
      </c>
      <c r="G182" s="233">
        <v>0</v>
      </c>
      <c r="H182" s="260">
        <v>0</v>
      </c>
      <c r="I182" s="126">
        <f t="shared" si="5"/>
        <v>-12030.54</v>
      </c>
      <c r="J182" s="128">
        <f t="shared" si="4"/>
        <v>-1</v>
      </c>
    </row>
    <row r="183" spans="1:12" ht="13.5" thickBot="1" x14ac:dyDescent="0.25">
      <c r="A183" s="39">
        <v>3882</v>
      </c>
      <c r="B183" s="6"/>
      <c r="C183" s="68" t="s">
        <v>329</v>
      </c>
      <c r="D183" s="93">
        <v>50</v>
      </c>
      <c r="E183" s="226">
        <v>600</v>
      </c>
      <c r="F183" s="267">
        <v>0</v>
      </c>
      <c r="G183" s="249">
        <v>0</v>
      </c>
      <c r="H183" s="275">
        <v>0</v>
      </c>
      <c r="I183" s="126">
        <f t="shared" si="5"/>
        <v>0</v>
      </c>
      <c r="J183" s="128"/>
    </row>
    <row r="184" spans="1:12" ht="13.5" thickBot="1" x14ac:dyDescent="0.25">
      <c r="A184" s="180"/>
      <c r="B184" s="181" t="s">
        <v>95</v>
      </c>
      <c r="C184" s="186"/>
      <c r="D184" s="187">
        <f>D185+D189</f>
        <v>8692039.7399999984</v>
      </c>
      <c r="E184" s="227">
        <f>E185+E189</f>
        <v>9624617</v>
      </c>
      <c r="F184" s="187">
        <f>F185+F189</f>
        <v>9505820.1600000001</v>
      </c>
      <c r="G184" s="227">
        <f>G185+G189</f>
        <v>9740162</v>
      </c>
      <c r="H184" s="291">
        <f>H185+H189</f>
        <v>9782162</v>
      </c>
      <c r="I184" s="184">
        <f>H184-F184</f>
        <v>276341.83999999985</v>
      </c>
      <c r="J184" s="185">
        <f>SUM(H184/F184-1)</f>
        <v>2.9070804554333085E-2</v>
      </c>
    </row>
    <row r="185" spans="1:12" ht="13.5" thickBot="1" x14ac:dyDescent="0.25">
      <c r="A185" s="47" t="s">
        <v>96</v>
      </c>
      <c r="B185" s="8" t="s">
        <v>97</v>
      </c>
      <c r="C185" s="174"/>
      <c r="D185" s="151">
        <f>D186+D187+D188</f>
        <v>559100.35</v>
      </c>
      <c r="E185" s="224">
        <f>E186+E187+E188</f>
        <v>654443</v>
      </c>
      <c r="F185" s="151">
        <f>F186+F187+F188</f>
        <v>583215.6</v>
      </c>
      <c r="G185" s="224">
        <f>G186+G187+G188</f>
        <v>620251</v>
      </c>
      <c r="H185" s="290">
        <f>H186+H187+H188</f>
        <v>635752</v>
      </c>
      <c r="I185" s="130">
        <f t="shared" si="5"/>
        <v>52536.400000000023</v>
      </c>
      <c r="J185" s="131">
        <f t="shared" si="4"/>
        <v>9.0080580834943413E-2</v>
      </c>
    </row>
    <row r="186" spans="1:12" ht="25.5" x14ac:dyDescent="0.2">
      <c r="A186" s="39">
        <v>413</v>
      </c>
      <c r="B186" s="6"/>
      <c r="C186" s="68" t="s">
        <v>98</v>
      </c>
      <c r="D186" s="112">
        <f>D294+D406+D635+D640+D1189+D1400+D1458+D1513+D1574+D1604+D1616+D1655+D1684+D1689+D1713+D1720+D1735+D1747+D1761</f>
        <v>349995.7</v>
      </c>
      <c r="E186" s="84">
        <f>E294+E406+E635+E640+E1189+E1400+E1458+E1513+E1574+E1604+E1616+E1655+E1684+E1689+E1713+E1720+E1735+E1747+E1761</f>
        <v>417671</v>
      </c>
      <c r="F186" s="153">
        <f>F294+F406+F635+F640+F1189+F1400+F1458+F1513+F1574+F1604+F1616+F1655+F1684+F1689+F1713+F1720+F1735+F1747+F1761</f>
        <v>343817.36</v>
      </c>
      <c r="G186" s="140">
        <f>G294+G406+G635+G640+G1189+G1400+G1458+G1513+G1574+G1604+G1616+G1655+G1684+G1689+G1713+G1720+G1735+G1747+G1761</f>
        <v>360825</v>
      </c>
      <c r="H186" s="149">
        <f>H294+H406+H635+H640+H1189+H1400+H1405+H1458+H1513+H1574+H1604+H1616+H1655+H1684+H1689+H1713+H1720+H1735+H1747+H1761</f>
        <v>378850</v>
      </c>
      <c r="I186" s="126">
        <f t="shared" si="5"/>
        <v>35032.640000000014</v>
      </c>
      <c r="J186" s="128">
        <f t="shared" si="4"/>
        <v>0.10189316793078751</v>
      </c>
      <c r="L186" s="76"/>
    </row>
    <row r="187" spans="1:12" x14ac:dyDescent="0.2">
      <c r="A187" s="39">
        <v>4500</v>
      </c>
      <c r="B187" s="6"/>
      <c r="C187" s="68" t="s">
        <v>99</v>
      </c>
      <c r="D187" s="112">
        <f>D372+D409+D475+D483+D510+D579+D607+D629+D642+D705+D759+D1031+D1401+D1407</f>
        <v>173250</v>
      </c>
      <c r="E187" s="84">
        <f>E372+E409+E475+E483+E510+E579+E607+E629+E642+E705+E759+E1031+E1401+E1407</f>
        <v>194756</v>
      </c>
      <c r="F187" s="112">
        <f>F372+F409+F475+F483+F510+F579+F607+F629+F642+F705+F759+F1031+F1401+F1407</f>
        <v>196782</v>
      </c>
      <c r="G187" s="140">
        <f>G372+G409+G475+G483+G510+G579+G607+G629+G642+G705+G759+G1031+G1401+G1407</f>
        <v>209108</v>
      </c>
      <c r="H187" s="149">
        <f>H372+H409+H475+H483+H510+H579+H607+H629+H642+H705+H759+H1031+H1401+H1407</f>
        <v>206584</v>
      </c>
      <c r="I187" s="126">
        <f t="shared" si="5"/>
        <v>9802</v>
      </c>
      <c r="J187" s="128">
        <f t="shared" si="4"/>
        <v>4.9811466495919277E-2</v>
      </c>
      <c r="L187" s="76"/>
    </row>
    <row r="188" spans="1:12" ht="13.5" thickBot="1" x14ac:dyDescent="0.25">
      <c r="A188" s="40">
        <v>452</v>
      </c>
      <c r="B188" s="7"/>
      <c r="C188" s="175" t="s">
        <v>100</v>
      </c>
      <c r="D188" s="147">
        <f>D376+D411+D484+D675+D1372</f>
        <v>35854.649999999994</v>
      </c>
      <c r="E188" s="148">
        <f>E376+E411+E484+E675+E1372</f>
        <v>42016</v>
      </c>
      <c r="F188" s="262">
        <f>F376+F411+F484+F675+F1298+F1372</f>
        <v>42616.24</v>
      </c>
      <c r="G188" s="222">
        <f>G376+G411+G484+G675+G1298+G1372</f>
        <v>50318</v>
      </c>
      <c r="H188" s="147">
        <f>H376+H411+H484+H675+H1298+H1372</f>
        <v>50318</v>
      </c>
      <c r="I188" s="126">
        <f t="shared" si="5"/>
        <v>7701.760000000002</v>
      </c>
      <c r="J188" s="128">
        <f t="shared" si="4"/>
        <v>0.18072359269611771</v>
      </c>
      <c r="L188" s="76"/>
    </row>
    <row r="189" spans="1:12" ht="13.5" thickBot="1" x14ac:dyDescent="0.25">
      <c r="A189" s="48"/>
      <c r="B189" s="3" t="s">
        <v>101</v>
      </c>
      <c r="C189" s="55"/>
      <c r="D189" s="152">
        <f>D190+D191+D192</f>
        <v>8132939.3899999987</v>
      </c>
      <c r="E189" s="221">
        <f>E190+E191+E192</f>
        <v>8970174</v>
      </c>
      <c r="F189" s="152">
        <f>F190+F191+F192</f>
        <v>8922604.5600000005</v>
      </c>
      <c r="G189" s="221">
        <f>G190+G191+G192</f>
        <v>9119911</v>
      </c>
      <c r="H189" s="289">
        <f>H190+H191+H192</f>
        <v>9146410</v>
      </c>
      <c r="I189" s="130">
        <f t="shared" si="5"/>
        <v>223805.43999999948</v>
      </c>
      <c r="J189" s="131">
        <f t="shared" si="4"/>
        <v>2.5082971961272182E-2</v>
      </c>
    </row>
    <row r="190" spans="1:12" x14ac:dyDescent="0.2">
      <c r="A190" s="39">
        <v>50</v>
      </c>
      <c r="B190" s="6"/>
      <c r="C190" s="56" t="s">
        <v>18</v>
      </c>
      <c r="D190" s="153">
        <f>D296+D312+D321+D353+D384+D387+D412+D452+D462+D489+D511+D551+D572+D585+D588+D645+D659+D676+D695+D765+D784+D799+D813+D843+D857+D874+D893+D911+D935+D947+D955++D971+D986+D1007+D1020+D1035+D1070+D1096+D1126+D1134+D1143+D1166+D1192+D1218+D1221+D1252+D1258+D1263+D1268+D1270+D1299+D1329+D1334+D1373+D1402+D1418+D1429+D1460+D1473+D1484+D1515+D1535+D1547+D1561+D1577+D1595+D1606+D1633+D1649+D1657+D1672+D1693+D1708+D1722+D1727+D1749</f>
        <v>5149802.879999998</v>
      </c>
      <c r="E190" s="154">
        <f>E296+E312+E321+E353+E384+E387+E412+E452+E462+E489+E511+E551+E572+E585+E588+E645+E659+E676+E695+E765+E784+E799+E813+E843+E857+E874+E893+E911+E935+E947+E955++E971+E986+E1007+E1020+E1035+E1070+E1096+E1126+E1134+E1143+E1166+E1192+E1218+E1221+E1252+E1258+E1263+E1268+E1270+E1299+E1329+E1334+E1373+E1402+E1418+E1429+E1460+E1473+E1484+E1515+E1535+E1547+E1561+E1577+E1595+E1606+E1633+E1649+E1657+E1672+E1693+E1708+E1722+E1727+E1749</f>
        <v>5624697</v>
      </c>
      <c r="F190" s="153">
        <f>F296+F312+F321+F353+F384+F387+F412+F452+F462+F489+F511+F551+F572+F585+F588+F645+F659+F676+F695+F765+F784+F799+F813+F843+F857+F874+F893+F911+F935+F947+F955++F971+F986+F1007+F1020+F1035+F1070+F1096+F1123+F1126+F1134+F1143+F1166+F1192+F1218+F1221+F1252+F1258+F1263+F1268+F1270+F1299+F1329+F1334+F1363+F1373+F1395+F1402+F1418+F1429+F1460+F1473+F1484+F1494+F1515+F1535+F1547+F1561+F1577+F1595+F1606+F1633+F1649+F1657+F1672+F1693+F1708+F1722+F1727+F1749</f>
        <v>5599100.1099999994</v>
      </c>
      <c r="G190" s="251">
        <f>G296+G312+G321+G353+G384+G387+G412+G452+G462+G489+G511+G551+G572+G585+G588+G645+G659+G676+G695+G765+G784+G799+G813+G843+G857+G874+G893+G911+G935+G947+G955++G971+G986+G1007+G1020+G1035+G1070+G1096+G1126+G1134+G1143+G1166+G1192+G1218+G1221+G1252+G1258+G1263+G1268+G1270+G1299+G1329+G1334+G1373+G1402+G1418+G1429+G1460+G1473+G1484+G1515+G1535+G1547+G1561+G1577+G1595+G1606+G1633+G1649+G1657+G1672+G1693+G1708+G1722+G1727+G1749</f>
        <v>5799453</v>
      </c>
      <c r="H190" s="314">
        <f>H296+H312+H321+H353+H384+H387+H412+H452+H462+H489+H511+H551+H572+H585+H588+H645+H659+H676+H695+H765+H784+H799+H813+H843+H857+H874+H893+H911+H935+H947+H955++H971+H986+H1007+H1020+H1035+H1070+H1096+H1123+H1126+H1134+H1143+H1166+H1192+H1218+H1221+H1252+H1258+H1263+H1268+H1270+H1299+H1329+H1334+H1363+H1373+H1395+H1402+H1418+H1429+H1460+H1473+H1484+H1494+H1506+H1515+H1535+H1547+H1561+H1577+H1595+H1606+H1633+H1649+H1657+H1672+H1693+H1708+H1722+H1727+H1749</f>
        <v>5801621</v>
      </c>
      <c r="I190" s="126">
        <f t="shared" si="5"/>
        <v>202520.8900000006</v>
      </c>
      <c r="J190" s="128">
        <f t="shared" si="4"/>
        <v>3.6170257009389362E-2</v>
      </c>
      <c r="L190" s="76"/>
    </row>
    <row r="191" spans="1:12" x14ac:dyDescent="0.2">
      <c r="A191" s="39">
        <v>55</v>
      </c>
      <c r="B191" s="6"/>
      <c r="C191" s="56" t="s">
        <v>19</v>
      </c>
      <c r="D191" s="112">
        <f>D302+D317+D328+D358+D382+D385+D395+D417+D425+D428+D436+D453+D466+D471+D477+D485+D493+D516+D541+D547+D555+D562+D566+D573+D592+D627+D637+D646+D663+D682+D700+D703+D763+D770+D789+D803+D819+D835+D848+D861+D878+D891+D898+D916+D928+D939+D951+D956+D969+D975+D990+D1005+D1011+D1025+D1041+D1060+D1076+D1094+D1101+D1130+D1139+D1148+D1171+D1186+D1198+D1219+D1227+D1248+D1278+D1308+D1340+D1364+D1369+D1378+D1396+D1403+D1415+D1422+D1433+D1440+D1446+D1455+D1465+D1477+D1488+D1519+D1524+D1528+D1532+D1540+D1552+D1558+D1566+D1571+D1581+D1596+D1609+D1619+D1630+D1638+D1650+D1662+D1676+D1686+D1698+D1715+D1731+D1737+D1740+D1744+D1755+D1758</f>
        <v>2967412.3600000003</v>
      </c>
      <c r="E191" s="84">
        <f>E302+E317+E328+E358+E382+E385+E395+E417+E425+E428+E436+E453+E466+E471+E477+E485+E493+E516+E541+E547+E555+E562+E566+E573+E592+E627+E637+E646+E663+E682+E700+E703+E763+E770+E789+E803+E819+E835+E848+E861+E878+E891+E898+E916+E928+E939+E951+E956+E969+E975+E990+E1005+E1011+E1025+E1041+E1060+E1076+E1094+E1101+E1130+E1139+E1148+E1171+E1186+E1198+E1219+E1227+E1248+E1278+E1308+E1340+E1364+E1369+E1378+E1396+E1403+E1415+E1422+E1433+E1440+E1446+E1455+E1465+E1477+E1488+E1519+E1524+E1528+E1532+E1540+E1552+E1558+E1566+E1571+E1581+E1596+E1609+E1619+E1630+E1638+E1650+E1662+E1676+E1686+E1698+E1715+E1731+E1737+E1740+E1744+E1755+E1758</f>
        <v>3311968</v>
      </c>
      <c r="F191" s="112">
        <f>F302+F317+F328+F358+F382+F385+F395+F417+F425+F428+F436+F453+F466+F471+F477+F485+F493+F516+F541+F547+F555+F562+F566+F573+F592+F627+F637+F646+F655+F663+F682+F700+F703+F763+F770+F789+F803+F819+F835+F848+F861+F872+F878+F891+F898+F916+F928+F933+F939+F951+F956+F969+F975+F990+F1005+F1011+F1124+F1025+F1041+F1060+F1076+F1094+F1101+F1130+F1139+F1148+F1171+F1186+F1198+F1219+F1227+F1248+F1278+F1296+F1308+F1327+F1340+F1364+F1369+F1378+F1396+F1403+F1415+F1422+F1433+F1440+F1446+F1452+F1455+F1465+F1477+F1488+F1498+F1519+F1524+F1528+F1532+F1540+F1552+F1558+F1566+F1571+F1581+F1596+F1600+F1609+F1619+F1626+F1630+F1638+F1650+F1662+F1676+F1686+F1698+F1715+F1731+F1737+F1740+F1744+F1755+F1758</f>
        <v>3310219.49</v>
      </c>
      <c r="G191" s="140">
        <f>G302+G317+G328+G358+G382+G385+G395+G417+G425+G428+G436+G453+G466+G471+G477+G485+G493+G516+G541+G547+G555+G562+G566+G573+G592+G627+G637+G646+G663+G682+G700+G703+G763+G770+G789+G803+G819+G835+G848+G861+G878+G891+G898+G916+G928+G939+G951+G956+G969+G975+G990+G1005+G1011+G1025+G1041+G1060+G1076+G1094+G1101+G1130+G1139+G1148+G1171+G1186+G1198+G1219+G1227+G1248+G1278+G1308+G1340+G1364+G1369+G1378+G1396+G1403+G1415+G1422+G1433+G1440+G1446+G1455+G1465+G1477+G1488+G1519+G1524+G1528+G1532+G1540+G1552+G1558+G1566+G1571+G1581+G1596+G1609+G1619+G1626+G1630+G1638+G1650+G1662+G1676+G1686+G1698+G1715+G1731+G1737+G1740+G1744+G1755+G1758</f>
        <v>3298908</v>
      </c>
      <c r="H191" s="149">
        <f>H302+H317+H328+H358+H382+H385+H395+H417+H425+H428+H436+H453+H466+H471+H477+H485+H493+H516+H541+H547+H555+H562+H566+H573+H592+H627+H637+H646+H655+H663+H682+H700+H703+H763+H770+H789+H803+H819+H835+H848+H861+H872+H878+H891+H898+H916+H928+H933+H939+H951+H956+H969+H975+H990+H1005+H1011+H1025+H1041+H1060+H1076+H1094+H1101+H1124+H1130+H1139+H1148+H1171+H1186+H1198+H1219+H1227+H1248+H1278+H1296+H1308+H1327+H1340+H1364+H1369+H1378+H1396+H1403+H1415+H1422+H1433+H1440+H1446+H1452+H1455+H1465+H1477+H1488+H1498+H1503+H1510+H1519+H1524+H1528+H1532+H1540+H1552+H1558+H1566+H1571+H1581+H1596+H1600+H1609+H1619+H1626+H1630+H1638+H1650+H1662+H1676+H1686+H1698+H1715+H1731+H1737+H1740+H1744+H1755+H1758</f>
        <v>3293239</v>
      </c>
      <c r="I191" s="126">
        <f t="shared" si="5"/>
        <v>-16980.490000000224</v>
      </c>
      <c r="J191" s="128">
        <f t="shared" si="4"/>
        <v>-5.1297172442181793E-3</v>
      </c>
      <c r="L191" s="76"/>
    </row>
    <row r="192" spans="1:12" ht="13.5" thickBot="1" x14ac:dyDescent="0.25">
      <c r="A192" s="40">
        <v>60</v>
      </c>
      <c r="B192" s="7"/>
      <c r="C192" s="66" t="s">
        <v>62</v>
      </c>
      <c r="D192" s="155">
        <f>D340+D366+D370+D431+D504+D538+D672+D1115+D1354+D1522+D1623</f>
        <v>15724.150000000001</v>
      </c>
      <c r="E192" s="156">
        <f>E340+E366+E370+E431+E504+E538+E672+E1115+E1354+E1522+E1623</f>
        <v>33509</v>
      </c>
      <c r="F192" s="155">
        <f>F340+F366+F370+F431+F504+F522+F538+F672+F1115+F1354+F1522+F1623</f>
        <v>13284.96</v>
      </c>
      <c r="G192" s="252">
        <f>G340+G366+G370+G431+G504+G538+G672+G1115+G1354+G1522+G1623</f>
        <v>21550</v>
      </c>
      <c r="H192" s="315">
        <f>H340+H366+H370+H431+H504+H538+H672+H1115+H1354+H1522+H1623</f>
        <v>51550</v>
      </c>
      <c r="I192" s="126">
        <f t="shared" si="5"/>
        <v>38265.040000000001</v>
      </c>
      <c r="J192" s="128">
        <f t="shared" si="4"/>
        <v>2.8803278293649361</v>
      </c>
      <c r="L192" s="76"/>
    </row>
    <row r="193" spans="1:10" ht="13.5" thickBot="1" x14ac:dyDescent="0.25">
      <c r="A193" s="188"/>
      <c r="B193" s="189" t="s">
        <v>102</v>
      </c>
      <c r="C193" s="190"/>
      <c r="D193" s="191">
        <f>D2-D184</f>
        <v>1011976.4000000022</v>
      </c>
      <c r="E193" s="228">
        <f>E2-E184</f>
        <v>509429</v>
      </c>
      <c r="F193" s="201">
        <f>F2-F184</f>
        <v>1104022.1699999981</v>
      </c>
      <c r="G193" s="228">
        <f>G2-G184</f>
        <v>787375</v>
      </c>
      <c r="H193" s="292">
        <f>H2-H184</f>
        <v>745375</v>
      </c>
      <c r="I193" s="192">
        <f>H193-F193</f>
        <v>-358647.16999999806</v>
      </c>
      <c r="J193" s="193">
        <f>SUM(H193/F193-1)</f>
        <v>-0.32485504344536731</v>
      </c>
    </row>
    <row r="194" spans="1:10" ht="13.5" thickBot="1" x14ac:dyDescent="0.25">
      <c r="A194" s="194"/>
      <c r="B194" s="195" t="s">
        <v>103</v>
      </c>
      <c r="C194" s="196"/>
      <c r="D194" s="197">
        <f>D195+D199+D250+D265+D274+D275+D277</f>
        <v>-1223235.7</v>
      </c>
      <c r="E194" s="229">
        <f>E195+E199+E250+E265+E275+E277</f>
        <v>-3720030</v>
      </c>
      <c r="F194" s="202">
        <f>F195+F199+F250+F265+F274+F275+F277</f>
        <v>-409643.94999999995</v>
      </c>
      <c r="G194" s="229">
        <f>G195+G199+G250+G265+G275+G277</f>
        <v>-3242505</v>
      </c>
      <c r="H194" s="316">
        <f>H195+H199+H250+H265+H275+H277</f>
        <v>-3442505</v>
      </c>
      <c r="I194" s="184">
        <f t="shared" si="5"/>
        <v>-3032861.05</v>
      </c>
      <c r="J194" s="185">
        <f t="shared" si="4"/>
        <v>7.4036515124902991</v>
      </c>
    </row>
    <row r="195" spans="1:10" s="9" customFormat="1" x14ac:dyDescent="0.2">
      <c r="A195" s="29">
        <v>381</v>
      </c>
      <c r="B195" s="10"/>
      <c r="C195" s="57" t="s">
        <v>104</v>
      </c>
      <c r="D195" s="144">
        <f>SUM(D198:D198)</f>
        <v>5273.7</v>
      </c>
      <c r="E195" s="230">
        <f>SUM(E198:E198)</f>
        <v>30000</v>
      </c>
      <c r="F195" s="157">
        <f>SUM(F196:F198)</f>
        <v>35222.050000000003</v>
      </c>
      <c r="G195" s="253">
        <f>SUM(G198:G198)</f>
        <v>0</v>
      </c>
      <c r="H195" s="317">
        <f>SUM(H198:H198)</f>
        <v>0</v>
      </c>
      <c r="I195" s="132">
        <f>H195-F195</f>
        <v>-35222.050000000003</v>
      </c>
      <c r="J195" s="133">
        <f t="shared" ref="J195:J258" si="6">SUM(H195/F195-1)</f>
        <v>-1</v>
      </c>
    </row>
    <row r="196" spans="1:10" x14ac:dyDescent="0.2">
      <c r="A196" s="39">
        <v>3810</v>
      </c>
      <c r="B196" s="6"/>
      <c r="C196" s="56" t="s">
        <v>741</v>
      </c>
      <c r="D196" s="146"/>
      <c r="E196" s="222"/>
      <c r="F196" s="262">
        <v>17602.05</v>
      </c>
      <c r="G196" s="222"/>
      <c r="H196" s="147"/>
      <c r="I196" s="126">
        <f t="shared" ref="I196:I259" si="7">H196-F196</f>
        <v>-17602.05</v>
      </c>
      <c r="J196" s="128">
        <f t="shared" si="6"/>
        <v>-1</v>
      </c>
    </row>
    <row r="197" spans="1:10" x14ac:dyDescent="0.2">
      <c r="A197" s="39">
        <v>3810</v>
      </c>
      <c r="B197" s="6"/>
      <c r="C197" s="56" t="s">
        <v>742</v>
      </c>
      <c r="D197" s="146"/>
      <c r="E197" s="222"/>
      <c r="F197" s="262">
        <v>15620</v>
      </c>
      <c r="G197" s="222"/>
      <c r="H197" s="147"/>
      <c r="I197" s="126">
        <f t="shared" si="7"/>
        <v>-15620</v>
      </c>
      <c r="J197" s="128">
        <f t="shared" si="6"/>
        <v>-1</v>
      </c>
    </row>
    <row r="198" spans="1:10" x14ac:dyDescent="0.2">
      <c r="A198" s="39">
        <v>3811</v>
      </c>
      <c r="B198" s="6"/>
      <c r="C198" s="56" t="s">
        <v>192</v>
      </c>
      <c r="D198" s="93">
        <v>5273.7</v>
      </c>
      <c r="E198" s="222">
        <v>30000</v>
      </c>
      <c r="F198" s="262">
        <v>2000</v>
      </c>
      <c r="G198" s="233">
        <v>0</v>
      </c>
      <c r="H198" s="260">
        <v>0</v>
      </c>
      <c r="I198" s="126">
        <f t="shared" si="7"/>
        <v>-2000</v>
      </c>
      <c r="J198" s="128">
        <f t="shared" si="6"/>
        <v>-1</v>
      </c>
    </row>
    <row r="199" spans="1:10" s="9" customFormat="1" x14ac:dyDescent="0.2">
      <c r="A199" s="29">
        <v>15</v>
      </c>
      <c r="B199" s="10"/>
      <c r="C199" s="57" t="s">
        <v>105</v>
      </c>
      <c r="D199" s="144">
        <f>SUM(D200+D201+D239+D245)</f>
        <v>-1356077.21</v>
      </c>
      <c r="E199" s="230">
        <f>SUM(E200+E201+E239+E245)</f>
        <v>-5100117</v>
      </c>
      <c r="F199" s="157">
        <f>SUM(F200+F201+F239+F245)</f>
        <v>-1022895.34</v>
      </c>
      <c r="G199" s="230">
        <f>SUM(G200+G201+G239+G245)</f>
        <v>-2582949</v>
      </c>
      <c r="H199" s="145">
        <f>SUM(H200+H201+H239+H245)</f>
        <v>-2782949</v>
      </c>
      <c r="I199" s="132">
        <f>H199-F199</f>
        <v>-1760053.6600000001</v>
      </c>
      <c r="J199" s="133">
        <f>SUM(H199/F199-1)</f>
        <v>1.720658596411242</v>
      </c>
    </row>
    <row r="200" spans="1:10" s="9" customFormat="1" x14ac:dyDescent="0.2">
      <c r="A200" s="29"/>
      <c r="B200" s="10">
        <v>1550</v>
      </c>
      <c r="C200" s="57" t="s">
        <v>612</v>
      </c>
      <c r="D200" s="97">
        <f>-D344</f>
        <v>-69.150000000000006</v>
      </c>
      <c r="E200" s="230">
        <v>0</v>
      </c>
      <c r="F200" s="157">
        <v>-3923.28</v>
      </c>
      <c r="G200" s="230">
        <f>-G434</f>
        <v>-2000</v>
      </c>
      <c r="H200" s="145">
        <f>-H434</f>
        <v>-2000</v>
      </c>
      <c r="I200" s="132">
        <f t="shared" si="7"/>
        <v>1923.2800000000002</v>
      </c>
      <c r="J200" s="133">
        <f t="shared" si="6"/>
        <v>-0.49022246691543814</v>
      </c>
    </row>
    <row r="201" spans="1:10" s="9" customFormat="1" x14ac:dyDescent="0.2">
      <c r="A201" s="29"/>
      <c r="B201" s="10">
        <v>1551</v>
      </c>
      <c r="C201" s="67" t="s">
        <v>186</v>
      </c>
      <c r="D201" s="157">
        <f>SUM(D202:D238)</f>
        <v>-1302067.4099999999</v>
      </c>
      <c r="E201" s="230">
        <f>SUM(E202:E237)</f>
        <v>-4952821</v>
      </c>
      <c r="F201" s="157">
        <f>SUM(F202:F238)</f>
        <v>-956490.6399999999</v>
      </c>
      <c r="G201" s="230">
        <f>SUM(G202:G237)</f>
        <v>-2420949</v>
      </c>
      <c r="H201" s="145">
        <f>SUM(H202:H237)</f>
        <v>-2620949</v>
      </c>
      <c r="I201" s="132">
        <f>H201-F201</f>
        <v>-1664458.36</v>
      </c>
      <c r="J201" s="133">
        <f t="shared" si="6"/>
        <v>1.7401721359238813</v>
      </c>
    </row>
    <row r="202" spans="1:10" s="9" customFormat="1" ht="25.5" x14ac:dyDescent="0.2">
      <c r="A202" s="29"/>
      <c r="B202" s="10"/>
      <c r="C202" s="59" t="s">
        <v>335</v>
      </c>
      <c r="D202" s="158">
        <f>-D347</f>
        <v>0</v>
      </c>
      <c r="E202" s="124">
        <f>-E347</f>
        <v>-137550</v>
      </c>
      <c r="F202" s="158">
        <f>-F347</f>
        <v>0</v>
      </c>
      <c r="G202" s="124">
        <f>-G347</f>
        <v>0</v>
      </c>
      <c r="H202" s="293">
        <f>-H347</f>
        <v>0</v>
      </c>
      <c r="I202" s="126">
        <f t="shared" si="7"/>
        <v>0</v>
      </c>
      <c r="J202" s="128"/>
    </row>
    <row r="203" spans="1:10" s="9" customFormat="1" ht="25.5" x14ac:dyDescent="0.2">
      <c r="A203" s="29"/>
      <c r="B203" s="10"/>
      <c r="C203" s="159" t="s">
        <v>617</v>
      </c>
      <c r="D203" s="158">
        <f t="shared" ref="D203:G204" si="8">-D448</f>
        <v>-253916.17</v>
      </c>
      <c r="E203" s="119">
        <f t="shared" si="8"/>
        <v>0</v>
      </c>
      <c r="F203" s="158">
        <f t="shared" si="8"/>
        <v>0</v>
      </c>
      <c r="G203" s="124">
        <f t="shared" si="8"/>
        <v>0</v>
      </c>
      <c r="H203" s="293">
        <f t="shared" ref="H203" si="9">-H448</f>
        <v>0</v>
      </c>
      <c r="I203" s="126">
        <f t="shared" si="7"/>
        <v>0</v>
      </c>
      <c r="J203" s="128"/>
    </row>
    <row r="204" spans="1:10" s="9" customFormat="1" ht="51" x14ac:dyDescent="0.2">
      <c r="A204" s="29"/>
      <c r="B204" s="6"/>
      <c r="C204" s="159" t="s">
        <v>349</v>
      </c>
      <c r="D204" s="158">
        <f t="shared" si="8"/>
        <v>-232687.32</v>
      </c>
      <c r="E204" s="124">
        <f t="shared" si="8"/>
        <v>-327313</v>
      </c>
      <c r="F204" s="158">
        <f t="shared" si="8"/>
        <v>-285682.01</v>
      </c>
      <c r="G204" s="124">
        <f t="shared" si="8"/>
        <v>-60000</v>
      </c>
      <c r="H204" s="293">
        <f t="shared" ref="H204" si="10">-H449</f>
        <v>-260000</v>
      </c>
      <c r="I204" s="126">
        <f t="shared" si="7"/>
        <v>25682.010000000009</v>
      </c>
      <c r="J204" s="128">
        <f t="shared" si="6"/>
        <v>-8.9897190236095104E-2</v>
      </c>
    </row>
    <row r="205" spans="1:10" s="9" customFormat="1" ht="25.5" x14ac:dyDescent="0.2">
      <c r="A205" s="29"/>
      <c r="B205" s="6"/>
      <c r="C205" s="159" t="s">
        <v>620</v>
      </c>
      <c r="D205" s="158">
        <f>-D508</f>
        <v>-8834.5</v>
      </c>
      <c r="E205" s="119">
        <f>-E508</f>
        <v>0</v>
      </c>
      <c r="F205" s="158">
        <f>-F508</f>
        <v>0</v>
      </c>
      <c r="G205" s="124">
        <f>-G508</f>
        <v>0</v>
      </c>
      <c r="H205" s="293">
        <f>-H508</f>
        <v>0</v>
      </c>
      <c r="I205" s="126">
        <f t="shared" si="7"/>
        <v>0</v>
      </c>
      <c r="J205" s="128"/>
    </row>
    <row r="206" spans="1:10" s="9" customFormat="1" x14ac:dyDescent="0.2">
      <c r="A206" s="29"/>
      <c r="B206" s="6"/>
      <c r="C206" s="159" t="s">
        <v>354</v>
      </c>
      <c r="D206" s="158">
        <f>-D450</f>
        <v>-6672</v>
      </c>
      <c r="E206" s="124">
        <f>-E450</f>
        <v>-85000</v>
      </c>
      <c r="F206" s="158">
        <f>-F450</f>
        <v>-138592.79999999999</v>
      </c>
      <c r="G206" s="124">
        <f>-G450</f>
        <v>0</v>
      </c>
      <c r="H206" s="293">
        <f>-H450</f>
        <v>0</v>
      </c>
      <c r="I206" s="126">
        <f t="shared" si="7"/>
        <v>138592.79999999999</v>
      </c>
      <c r="J206" s="128">
        <f t="shared" si="6"/>
        <v>-1</v>
      </c>
    </row>
    <row r="207" spans="1:10" s="9" customFormat="1" x14ac:dyDescent="0.2">
      <c r="A207" s="29"/>
      <c r="B207" s="6"/>
      <c r="C207" s="68" t="s">
        <v>353</v>
      </c>
      <c r="D207" s="93"/>
      <c r="E207" s="124">
        <f t="shared" ref="E207:G208" si="11">-E459</f>
        <v>-30000</v>
      </c>
      <c r="F207" s="158">
        <f t="shared" si="11"/>
        <v>-30457.3</v>
      </c>
      <c r="G207" s="124">
        <f t="shared" si="11"/>
        <v>-35000</v>
      </c>
      <c r="H207" s="293">
        <f t="shared" ref="H207" si="12">-H459</f>
        <v>-35000</v>
      </c>
      <c r="I207" s="126">
        <f t="shared" si="7"/>
        <v>-4542.7000000000007</v>
      </c>
      <c r="J207" s="128">
        <f t="shared" si="6"/>
        <v>0.14914979331720146</v>
      </c>
    </row>
    <row r="208" spans="1:10" s="9" customFormat="1" x14ac:dyDescent="0.2">
      <c r="A208" s="29"/>
      <c r="B208" s="6"/>
      <c r="C208" s="159" t="s">
        <v>355</v>
      </c>
      <c r="D208" s="160"/>
      <c r="E208" s="124">
        <f t="shared" si="11"/>
        <v>-185000</v>
      </c>
      <c r="F208" s="158">
        <f t="shared" si="11"/>
        <v>-3840</v>
      </c>
      <c r="G208" s="124">
        <f t="shared" si="11"/>
        <v>-25000</v>
      </c>
      <c r="H208" s="293">
        <f t="shared" ref="H208" si="13">-H460</f>
        <v>-25000</v>
      </c>
      <c r="I208" s="126">
        <f t="shared" si="7"/>
        <v>-21160</v>
      </c>
      <c r="J208" s="128">
        <f t="shared" si="6"/>
        <v>5.510416666666667</v>
      </c>
    </row>
    <row r="209" spans="1:11" s="9" customFormat="1" x14ac:dyDescent="0.2">
      <c r="A209" s="29"/>
      <c r="B209" s="6"/>
      <c r="C209" s="159" t="s">
        <v>502</v>
      </c>
      <c r="D209" s="160"/>
      <c r="E209" s="124">
        <f>-E527</f>
        <v>-158772</v>
      </c>
      <c r="F209" s="158">
        <f>-F527</f>
        <v>-154993.76</v>
      </c>
      <c r="G209" s="233">
        <v>0</v>
      </c>
      <c r="H209" s="260">
        <v>0</v>
      </c>
      <c r="I209" s="126">
        <f t="shared" si="7"/>
        <v>154993.76</v>
      </c>
      <c r="J209" s="128">
        <f t="shared" si="6"/>
        <v>-1</v>
      </c>
    </row>
    <row r="210" spans="1:11" s="9" customFormat="1" x14ac:dyDescent="0.2">
      <c r="A210" s="29"/>
      <c r="B210" s="6"/>
      <c r="C210" s="159" t="s">
        <v>575</v>
      </c>
      <c r="D210" s="160"/>
      <c r="E210" s="124"/>
      <c r="F210" s="158">
        <v>0</v>
      </c>
      <c r="G210" s="124">
        <f>-G528</f>
        <v>-25000</v>
      </c>
      <c r="H210" s="293">
        <f>-H528</f>
        <v>-25000</v>
      </c>
      <c r="I210" s="126">
        <f t="shared" si="7"/>
        <v>-25000</v>
      </c>
      <c r="J210" s="128"/>
    </row>
    <row r="211" spans="1:11" s="9" customFormat="1" ht="25.5" x14ac:dyDescent="0.2">
      <c r="A211" s="29"/>
      <c r="B211" s="6"/>
      <c r="C211" s="69" t="s">
        <v>372</v>
      </c>
      <c r="D211" s="158">
        <f>-D544</f>
        <v>-14776</v>
      </c>
      <c r="E211" s="124">
        <f>-E544</f>
        <v>-12416</v>
      </c>
      <c r="F211" s="158">
        <f>-F544</f>
        <v>-9996</v>
      </c>
      <c r="G211" s="124">
        <f>-G544</f>
        <v>0</v>
      </c>
      <c r="H211" s="293">
        <f>-H544</f>
        <v>0</v>
      </c>
      <c r="I211" s="126">
        <f t="shared" si="7"/>
        <v>9996</v>
      </c>
      <c r="J211" s="128">
        <f t="shared" si="6"/>
        <v>-1</v>
      </c>
    </row>
    <row r="212" spans="1:11" s="9" customFormat="1" ht="25.5" x14ac:dyDescent="0.2">
      <c r="A212" s="29"/>
      <c r="B212" s="6"/>
      <c r="C212" s="22" t="s">
        <v>280</v>
      </c>
      <c r="D212" s="158">
        <f>-D582</f>
        <v>-8724.49</v>
      </c>
      <c r="E212" s="124">
        <f>-E582</f>
        <v>-455603</v>
      </c>
      <c r="F212" s="158">
        <f>-F582</f>
        <v>-51030.6</v>
      </c>
      <c r="G212" s="124">
        <f>-G582</f>
        <v>-748966</v>
      </c>
      <c r="H212" s="293">
        <f>-H582</f>
        <v>-748966</v>
      </c>
      <c r="I212" s="126">
        <f t="shared" si="7"/>
        <v>-697935.4</v>
      </c>
      <c r="J212" s="128">
        <f t="shared" si="6"/>
        <v>13.676801762080007</v>
      </c>
    </row>
    <row r="213" spans="1:11" s="9" customFormat="1" ht="25.5" x14ac:dyDescent="0.2">
      <c r="A213" s="29"/>
      <c r="B213" s="6"/>
      <c r="C213" s="68" t="s">
        <v>629</v>
      </c>
      <c r="D213" s="158">
        <f>-D602</f>
        <v>0</v>
      </c>
      <c r="E213" s="124">
        <f>-E602</f>
        <v>-42000</v>
      </c>
      <c r="F213" s="158">
        <f>-F602</f>
        <v>0</v>
      </c>
      <c r="G213" s="124">
        <f>-G602</f>
        <v>0</v>
      </c>
      <c r="H213" s="293">
        <f>-H602</f>
        <v>0</v>
      </c>
      <c r="I213" s="126">
        <f t="shared" si="7"/>
        <v>0</v>
      </c>
      <c r="J213" s="128"/>
    </row>
    <row r="214" spans="1:11" s="9" customFormat="1" ht="25.5" x14ac:dyDescent="0.2">
      <c r="A214" s="29"/>
      <c r="B214" s="6"/>
      <c r="C214" s="68" t="s">
        <v>423</v>
      </c>
      <c r="D214" s="99"/>
      <c r="E214" s="124">
        <f>-E931</f>
        <v>-25000</v>
      </c>
      <c r="F214" s="158">
        <f>-F931</f>
        <v>-21605.1</v>
      </c>
      <c r="G214" s="124">
        <f>-G931</f>
        <v>-25000</v>
      </c>
      <c r="H214" s="293">
        <f>-H931</f>
        <v>-25000</v>
      </c>
      <c r="I214" s="126">
        <f t="shared" si="7"/>
        <v>-3394.9000000000015</v>
      </c>
      <c r="J214" s="128">
        <f t="shared" si="6"/>
        <v>0.15713419516688187</v>
      </c>
    </row>
    <row r="215" spans="1:11" s="9" customFormat="1" ht="25.5" x14ac:dyDescent="0.2">
      <c r="A215" s="29"/>
      <c r="B215" s="6"/>
      <c r="C215" s="68" t="s">
        <v>428</v>
      </c>
      <c r="D215" s="158">
        <f t="shared" ref="D215:G216" si="14">-D1002</f>
        <v>-62414.87</v>
      </c>
      <c r="E215" s="124">
        <f t="shared" si="14"/>
        <v>-90346</v>
      </c>
      <c r="F215" s="158">
        <f t="shared" si="14"/>
        <v>-88553.56</v>
      </c>
      <c r="G215" s="124">
        <f t="shared" si="14"/>
        <v>0</v>
      </c>
      <c r="H215" s="293">
        <f t="shared" ref="H215" si="15">-H1002</f>
        <v>0</v>
      </c>
      <c r="I215" s="126">
        <f t="shared" si="7"/>
        <v>88553.56</v>
      </c>
      <c r="J215" s="128">
        <f t="shared" si="6"/>
        <v>-1</v>
      </c>
    </row>
    <row r="216" spans="1:11" s="9" customFormat="1" ht="25.5" x14ac:dyDescent="0.2">
      <c r="A216" s="29"/>
      <c r="B216" s="6"/>
      <c r="C216" s="68" t="s">
        <v>429</v>
      </c>
      <c r="D216" s="158">
        <f t="shared" si="14"/>
        <v>-2700</v>
      </c>
      <c r="E216" s="124">
        <f t="shared" si="14"/>
        <v>-37300</v>
      </c>
      <c r="F216" s="158">
        <f t="shared" si="14"/>
        <v>-39376.800000000003</v>
      </c>
      <c r="G216" s="124">
        <f t="shared" si="14"/>
        <v>0</v>
      </c>
      <c r="H216" s="293">
        <f t="shared" ref="H216" si="16">-H1003</f>
        <v>0</v>
      </c>
      <c r="I216" s="126">
        <f t="shared" si="7"/>
        <v>39376.800000000003</v>
      </c>
      <c r="J216" s="128">
        <f t="shared" si="6"/>
        <v>-1</v>
      </c>
    </row>
    <row r="217" spans="1:11" s="9" customFormat="1" ht="25.5" x14ac:dyDescent="0.2">
      <c r="A217" s="29"/>
      <c r="B217" s="6"/>
      <c r="C217" s="68" t="s">
        <v>630</v>
      </c>
      <c r="D217" s="158">
        <f>-D887</f>
        <v>-10417.26</v>
      </c>
      <c r="E217" s="119">
        <f>-E887</f>
        <v>0</v>
      </c>
      <c r="F217" s="158">
        <f>-F887</f>
        <v>0</v>
      </c>
      <c r="G217" s="124">
        <f>-G887</f>
        <v>0</v>
      </c>
      <c r="H217" s="293">
        <f>-H887</f>
        <v>0</v>
      </c>
      <c r="I217" s="126">
        <f>H217-F217</f>
        <v>0</v>
      </c>
      <c r="J217" s="128"/>
      <c r="K217" s="325"/>
    </row>
    <row r="218" spans="1:11" s="9" customFormat="1" ht="25.5" x14ac:dyDescent="0.2">
      <c r="A218" s="29"/>
      <c r="B218" s="6"/>
      <c r="C218" s="68" t="s">
        <v>632</v>
      </c>
      <c r="D218" s="158">
        <f>-D944</f>
        <v>-23330.3</v>
      </c>
      <c r="E218" s="119">
        <f>-E944</f>
        <v>0</v>
      </c>
      <c r="F218" s="158">
        <f>-F944</f>
        <v>0</v>
      </c>
      <c r="G218" s="124">
        <f>-G944</f>
        <v>0</v>
      </c>
      <c r="H218" s="293">
        <f>-H944</f>
        <v>0</v>
      </c>
      <c r="I218" s="126">
        <f t="shared" si="7"/>
        <v>0</v>
      </c>
      <c r="J218" s="128"/>
    </row>
    <row r="219" spans="1:11" s="9" customFormat="1" ht="25.5" x14ac:dyDescent="0.2">
      <c r="A219" s="29"/>
      <c r="B219" s="6"/>
      <c r="C219" s="68" t="s">
        <v>437</v>
      </c>
      <c r="D219" s="158">
        <f>-D1057</f>
        <v>-22444.2</v>
      </c>
      <c r="E219" s="124">
        <f>-E1057</f>
        <v>-614613</v>
      </c>
      <c r="F219" s="158">
        <f>-F1058</f>
        <v>-42600</v>
      </c>
      <c r="G219" s="124">
        <f>-G1057</f>
        <v>-1201983</v>
      </c>
      <c r="H219" s="293">
        <f>-H1057</f>
        <v>-1201983</v>
      </c>
      <c r="I219" s="126">
        <f>H219-F219</f>
        <v>-1159383</v>
      </c>
      <c r="J219" s="128">
        <f t="shared" si="6"/>
        <v>27.21556338028169</v>
      </c>
    </row>
    <row r="220" spans="1:11" s="9" customFormat="1" ht="25.5" x14ac:dyDescent="0.2">
      <c r="A220" s="29"/>
      <c r="B220" s="6"/>
      <c r="C220" s="68" t="s">
        <v>635</v>
      </c>
      <c r="D220" s="158">
        <f>-D1091</f>
        <v>-6688</v>
      </c>
      <c r="E220" s="119">
        <f>-E1091</f>
        <v>0</v>
      </c>
      <c r="F220" s="158">
        <f>-F1091</f>
        <v>0</v>
      </c>
      <c r="G220" s="124">
        <f>-G1091</f>
        <v>0</v>
      </c>
      <c r="H220" s="293">
        <f>-H1091</f>
        <v>0</v>
      </c>
      <c r="I220" s="126">
        <f t="shared" si="7"/>
        <v>0</v>
      </c>
      <c r="J220" s="128"/>
    </row>
    <row r="221" spans="1:11" s="9" customFormat="1" ht="25.5" x14ac:dyDescent="0.2">
      <c r="A221" s="29"/>
      <c r="B221" s="6"/>
      <c r="C221" s="68" t="s">
        <v>443</v>
      </c>
      <c r="D221" s="158">
        <f t="shared" ref="D221:G222" si="17">-D1118</f>
        <v>-550</v>
      </c>
      <c r="E221" s="124">
        <f t="shared" si="17"/>
        <v>-4450</v>
      </c>
      <c r="F221" s="158">
        <f t="shared" si="17"/>
        <v>0</v>
      </c>
      <c r="G221" s="124">
        <f t="shared" si="17"/>
        <v>0</v>
      </c>
      <c r="H221" s="293">
        <f t="shared" ref="H221" si="18">-H1118</f>
        <v>0</v>
      </c>
      <c r="I221" s="126">
        <f t="shared" si="7"/>
        <v>0</v>
      </c>
      <c r="J221" s="128"/>
    </row>
    <row r="222" spans="1:11" s="9" customFormat="1" ht="38.25" x14ac:dyDescent="0.2">
      <c r="A222" s="29"/>
      <c r="B222" s="6"/>
      <c r="C222" s="68" t="s">
        <v>636</v>
      </c>
      <c r="D222" s="158">
        <f t="shared" si="17"/>
        <v>-38882.46</v>
      </c>
      <c r="E222" s="119">
        <f t="shared" si="17"/>
        <v>0</v>
      </c>
      <c r="F222" s="158">
        <f t="shared" si="17"/>
        <v>-29006.400000000001</v>
      </c>
      <c r="G222" s="124">
        <f t="shared" si="17"/>
        <v>0</v>
      </c>
      <c r="H222" s="293">
        <f t="shared" ref="H222" si="19">-H1119</f>
        <v>0</v>
      </c>
      <c r="I222" s="126">
        <f t="shared" si="7"/>
        <v>29006.400000000001</v>
      </c>
      <c r="J222" s="128">
        <f t="shared" si="6"/>
        <v>-1</v>
      </c>
    </row>
    <row r="223" spans="1:11" s="9" customFormat="1" ht="25.5" x14ac:dyDescent="0.2">
      <c r="A223" s="29"/>
      <c r="B223" s="6"/>
      <c r="C223" s="68" t="s">
        <v>638</v>
      </c>
      <c r="D223" s="158">
        <f>-D1213</f>
        <v>-6204.56</v>
      </c>
      <c r="E223" s="119">
        <f>-E1213</f>
        <v>0</v>
      </c>
      <c r="F223" s="158">
        <f>-F1213</f>
        <v>0</v>
      </c>
      <c r="G223" s="124">
        <f>-G1213</f>
        <v>0</v>
      </c>
      <c r="H223" s="293">
        <f>-H1213</f>
        <v>0</v>
      </c>
      <c r="I223" s="126">
        <f t="shared" si="7"/>
        <v>0</v>
      </c>
      <c r="J223" s="128"/>
    </row>
    <row r="224" spans="1:11" s="9" customFormat="1" ht="51" x14ac:dyDescent="0.2">
      <c r="A224" s="29"/>
      <c r="B224" s="6"/>
      <c r="C224" s="68" t="s">
        <v>678</v>
      </c>
      <c r="D224" s="99"/>
      <c r="E224" s="124">
        <f>-E1164</f>
        <v>-20000</v>
      </c>
      <c r="F224" s="158">
        <f>-F1164</f>
        <v>-17839.990000000002</v>
      </c>
      <c r="G224" s="124">
        <f>-G1164</f>
        <v>-14000</v>
      </c>
      <c r="H224" s="293">
        <f>-H1164</f>
        <v>-14000</v>
      </c>
      <c r="I224" s="126">
        <f t="shared" si="7"/>
        <v>3839.9900000000016</v>
      </c>
      <c r="J224" s="128">
        <f t="shared" si="6"/>
        <v>-0.21524619688688174</v>
      </c>
    </row>
    <row r="225" spans="1:10" s="9" customFormat="1" ht="51" x14ac:dyDescent="0.2">
      <c r="A225" s="29"/>
      <c r="B225" s="6"/>
      <c r="C225" s="68" t="s">
        <v>642</v>
      </c>
      <c r="D225" s="158">
        <f>-D1243</f>
        <v>-11720.94</v>
      </c>
      <c r="E225" s="124">
        <f>-E1243</f>
        <v>-3279</v>
      </c>
      <c r="F225" s="158">
        <f>-F1243</f>
        <v>-3240</v>
      </c>
      <c r="G225" s="124">
        <f>-G1243</f>
        <v>-20000</v>
      </c>
      <c r="H225" s="293">
        <f>-H1243</f>
        <v>-20000</v>
      </c>
      <c r="I225" s="126">
        <f t="shared" si="7"/>
        <v>-16760</v>
      </c>
      <c r="J225" s="128">
        <f t="shared" si="6"/>
        <v>5.1728395061728394</v>
      </c>
    </row>
    <row r="226" spans="1:10" s="9" customFormat="1" ht="38.25" x14ac:dyDescent="0.2">
      <c r="A226" s="29"/>
      <c r="B226" s="6"/>
      <c r="C226" s="68" t="s">
        <v>581</v>
      </c>
      <c r="D226" s="99"/>
      <c r="E226" s="124"/>
      <c r="F226" s="158"/>
      <c r="G226" s="124">
        <f>-G1244</f>
        <v>-230000</v>
      </c>
      <c r="H226" s="293">
        <f>-H1244</f>
        <v>-230000</v>
      </c>
      <c r="I226" s="126">
        <f t="shared" si="7"/>
        <v>-230000</v>
      </c>
      <c r="J226" s="128"/>
    </row>
    <row r="227" spans="1:10" s="9" customFormat="1" ht="25.5" x14ac:dyDescent="0.2">
      <c r="A227" s="29"/>
      <c r="B227" s="6"/>
      <c r="C227" s="68" t="s">
        <v>461</v>
      </c>
      <c r="D227" s="93"/>
      <c r="E227" s="124">
        <f>-E1294</f>
        <v>-2520</v>
      </c>
      <c r="F227" s="158">
        <f>-F1294</f>
        <v>0</v>
      </c>
      <c r="G227" s="124">
        <f>-G1294</f>
        <v>0</v>
      </c>
      <c r="H227" s="293">
        <f>-H1294</f>
        <v>0</v>
      </c>
      <c r="I227" s="126">
        <f t="shared" si="7"/>
        <v>0</v>
      </c>
      <c r="J227" s="128"/>
    </row>
    <row r="228" spans="1:10" s="9" customFormat="1" ht="25.5" x14ac:dyDescent="0.2">
      <c r="A228" s="29"/>
      <c r="B228" s="6"/>
      <c r="C228" s="68" t="s">
        <v>462</v>
      </c>
      <c r="D228" s="93"/>
      <c r="E228" s="124">
        <f>-E1324</f>
        <v>-50000</v>
      </c>
      <c r="F228" s="158">
        <f>-F1324</f>
        <v>-1080</v>
      </c>
      <c r="G228" s="124">
        <f>-G1324</f>
        <v>0</v>
      </c>
      <c r="H228" s="293">
        <f>-H1324</f>
        <v>0</v>
      </c>
      <c r="I228" s="126">
        <f t="shared" si="7"/>
        <v>1080</v>
      </c>
      <c r="J228" s="128">
        <f t="shared" si="6"/>
        <v>-1</v>
      </c>
    </row>
    <row r="229" spans="1:10" s="9" customFormat="1" ht="38.25" x14ac:dyDescent="0.2">
      <c r="A229" s="29"/>
      <c r="B229" s="6"/>
      <c r="C229" s="69" t="s">
        <v>643</v>
      </c>
      <c r="D229" s="158">
        <f>-D1358</f>
        <v>-32200</v>
      </c>
      <c r="E229" s="124">
        <f>-E1358</f>
        <v>-2218659</v>
      </c>
      <c r="F229" s="158">
        <f>-F1358</f>
        <v>-3600</v>
      </c>
      <c r="G229" s="124">
        <f>-G1358</f>
        <v>0</v>
      </c>
      <c r="H229" s="293">
        <f>-H1358</f>
        <v>0</v>
      </c>
      <c r="I229" s="126">
        <f t="shared" si="7"/>
        <v>3600</v>
      </c>
      <c r="J229" s="128">
        <f t="shared" si="6"/>
        <v>-1</v>
      </c>
    </row>
    <row r="230" spans="1:10" s="9" customFormat="1" ht="38.25" x14ac:dyDescent="0.2">
      <c r="A230" s="29"/>
      <c r="B230" s="6"/>
      <c r="C230" s="69" t="s">
        <v>448</v>
      </c>
      <c r="D230" s="158"/>
      <c r="E230" s="124">
        <f t="shared" ref="E230:G232" si="20">-E1359</f>
        <v>-150000</v>
      </c>
      <c r="F230" s="158">
        <f t="shared" si="20"/>
        <v>0</v>
      </c>
      <c r="G230" s="124">
        <f t="shared" si="20"/>
        <v>0</v>
      </c>
      <c r="H230" s="293">
        <f t="shared" ref="H230" si="21">-H1359</f>
        <v>0</v>
      </c>
      <c r="I230" s="126">
        <f t="shared" si="7"/>
        <v>0</v>
      </c>
      <c r="J230" s="128"/>
    </row>
    <row r="231" spans="1:10" s="9" customFormat="1" ht="51" x14ac:dyDescent="0.2">
      <c r="A231" s="29"/>
      <c r="B231" s="6"/>
      <c r="C231" s="69" t="s">
        <v>449</v>
      </c>
      <c r="D231" s="91"/>
      <c r="E231" s="124">
        <f t="shared" si="20"/>
        <v>-288000</v>
      </c>
      <c r="F231" s="158">
        <f t="shared" si="20"/>
        <v>0</v>
      </c>
      <c r="G231" s="124">
        <f t="shared" si="20"/>
        <v>0</v>
      </c>
      <c r="H231" s="293">
        <f t="shared" ref="H231" si="22">-H1360</f>
        <v>0</v>
      </c>
      <c r="I231" s="126">
        <f t="shared" si="7"/>
        <v>0</v>
      </c>
      <c r="J231" s="128"/>
    </row>
    <row r="232" spans="1:10" s="9" customFormat="1" ht="51" x14ac:dyDescent="0.2">
      <c r="A232" s="29"/>
      <c r="B232" s="6"/>
      <c r="C232" s="69" t="s">
        <v>644</v>
      </c>
      <c r="D232" s="158">
        <f>-D1361</f>
        <v>-9942.5</v>
      </c>
      <c r="E232" s="124">
        <f t="shared" si="20"/>
        <v>-15000</v>
      </c>
      <c r="F232" s="158">
        <f t="shared" si="20"/>
        <v>-14985.6</v>
      </c>
      <c r="G232" s="124">
        <f t="shared" si="20"/>
        <v>0</v>
      </c>
      <c r="H232" s="293">
        <f t="shared" ref="H232" si="23">-H1361</f>
        <v>0</v>
      </c>
      <c r="I232" s="126">
        <f t="shared" si="7"/>
        <v>14985.6</v>
      </c>
      <c r="J232" s="128">
        <f t="shared" si="6"/>
        <v>-1</v>
      </c>
    </row>
    <row r="233" spans="1:10" s="9" customFormat="1" ht="25.5" x14ac:dyDescent="0.2">
      <c r="A233" s="29"/>
      <c r="B233" s="6"/>
      <c r="C233" s="69" t="s">
        <v>743</v>
      </c>
      <c r="D233" s="158"/>
      <c r="E233" s="124"/>
      <c r="F233" s="158">
        <f>-F870</f>
        <v>-5542.74</v>
      </c>
      <c r="G233" s="124"/>
      <c r="H233" s="293"/>
      <c r="I233" s="126">
        <f t="shared" si="7"/>
        <v>5542.74</v>
      </c>
      <c r="J233" s="128">
        <f t="shared" si="6"/>
        <v>-1</v>
      </c>
    </row>
    <row r="234" spans="1:10" s="9" customFormat="1" x14ac:dyDescent="0.2">
      <c r="A234" s="29"/>
      <c r="B234" s="6"/>
      <c r="C234" s="69" t="s">
        <v>744</v>
      </c>
      <c r="D234" s="158"/>
      <c r="E234" s="124"/>
      <c r="F234" s="158">
        <f>-F349</f>
        <v>-14225.7</v>
      </c>
      <c r="G234" s="124"/>
      <c r="H234" s="293"/>
      <c r="I234" s="126">
        <f t="shared" si="7"/>
        <v>14225.7</v>
      </c>
      <c r="J234" s="128">
        <f t="shared" si="6"/>
        <v>-1</v>
      </c>
    </row>
    <row r="235" spans="1:10" s="9" customFormat="1" ht="25.5" x14ac:dyDescent="0.2">
      <c r="A235" s="29"/>
      <c r="B235" s="6"/>
      <c r="C235" s="69" t="s">
        <v>701</v>
      </c>
      <c r="D235" s="158"/>
      <c r="E235" s="124"/>
      <c r="F235" s="158">
        <f>-F348</f>
        <v>-242.28</v>
      </c>
      <c r="G235" s="124"/>
      <c r="H235" s="293"/>
      <c r="I235" s="126">
        <f t="shared" si="7"/>
        <v>242.28</v>
      </c>
      <c r="J235" s="128">
        <f t="shared" si="6"/>
        <v>-1</v>
      </c>
    </row>
    <row r="236" spans="1:10" s="9" customFormat="1" ht="51" x14ac:dyDescent="0.2">
      <c r="A236" s="29"/>
      <c r="B236" s="6"/>
      <c r="C236" s="68" t="s">
        <v>677</v>
      </c>
      <c r="D236" s="99"/>
      <c r="E236" s="124">
        <v>0</v>
      </c>
      <c r="F236" s="158">
        <v>0</v>
      </c>
      <c r="G236" s="124">
        <f>-G1325</f>
        <v>-6000</v>
      </c>
      <c r="H236" s="293">
        <f>-H1325</f>
        <v>-6000</v>
      </c>
      <c r="I236" s="126">
        <f t="shared" si="7"/>
        <v>-6000</v>
      </c>
      <c r="J236" s="128"/>
    </row>
    <row r="237" spans="1:10" s="9" customFormat="1" ht="25.5" x14ac:dyDescent="0.2">
      <c r="A237" s="29"/>
      <c r="B237" s="6"/>
      <c r="C237" s="68" t="s">
        <v>582</v>
      </c>
      <c r="D237" s="99"/>
      <c r="E237" s="124">
        <v>0</v>
      </c>
      <c r="F237" s="158">
        <v>0</v>
      </c>
      <c r="G237" s="124">
        <f>-G1651</f>
        <v>-30000</v>
      </c>
      <c r="H237" s="293">
        <f>-H1651</f>
        <v>-30000</v>
      </c>
      <c r="I237" s="126">
        <f t="shared" si="7"/>
        <v>-30000</v>
      </c>
      <c r="J237" s="128"/>
    </row>
    <row r="238" spans="1:10" s="9" customFormat="1" ht="25.5" x14ac:dyDescent="0.2">
      <c r="A238" s="29"/>
      <c r="B238" s="6"/>
      <c r="C238" s="68" t="s">
        <v>659</v>
      </c>
      <c r="D238" s="99">
        <v>-548961.84</v>
      </c>
      <c r="E238" s="124"/>
      <c r="F238" s="158"/>
      <c r="G238" s="124"/>
      <c r="H238" s="293"/>
      <c r="I238" s="126">
        <f t="shared" si="7"/>
        <v>0</v>
      </c>
      <c r="J238" s="128"/>
    </row>
    <row r="239" spans="1:10" s="9" customFormat="1" ht="25.5" x14ac:dyDescent="0.2">
      <c r="A239" s="29"/>
      <c r="B239" s="10">
        <v>1554</v>
      </c>
      <c r="C239" s="58" t="s">
        <v>251</v>
      </c>
      <c r="D239" s="107">
        <f>SUM(D240:D244)</f>
        <v>-38328.32</v>
      </c>
      <c r="E239" s="120">
        <f>SUM(E240:E244)</f>
        <v>-106511</v>
      </c>
      <c r="F239" s="107">
        <f>SUM(F240:F244)</f>
        <v>-21164.42</v>
      </c>
      <c r="G239" s="120">
        <f>SUM(G240:G244)</f>
        <v>-140000</v>
      </c>
      <c r="H239" s="294">
        <f>SUM(H240:H244)</f>
        <v>-140000</v>
      </c>
      <c r="I239" s="132">
        <f>H239-F239</f>
        <v>-118835.58</v>
      </c>
      <c r="J239" s="133">
        <f>SUM(H239/F239-1)</f>
        <v>5.6148753426741678</v>
      </c>
    </row>
    <row r="240" spans="1:10" s="9" customFormat="1" ht="25.5" x14ac:dyDescent="0.2">
      <c r="A240" s="29"/>
      <c r="B240" s="6"/>
      <c r="C240" s="68" t="s">
        <v>444</v>
      </c>
      <c r="D240" s="158">
        <f>-D1246</f>
        <v>-6600</v>
      </c>
      <c r="E240" s="124">
        <f>-E1246</f>
        <v>-106511</v>
      </c>
      <c r="F240" s="158">
        <f>-F1246</f>
        <v>-14720</v>
      </c>
      <c r="G240" s="124">
        <f>-G1246</f>
        <v>-140000</v>
      </c>
      <c r="H240" s="293">
        <f>-H1246</f>
        <v>-140000</v>
      </c>
      <c r="I240" s="126">
        <f t="shared" si="7"/>
        <v>-125280</v>
      </c>
      <c r="J240" s="128">
        <f t="shared" si="6"/>
        <v>8.5108695652173907</v>
      </c>
    </row>
    <row r="241" spans="1:10" s="9" customFormat="1" ht="25.5" x14ac:dyDescent="0.2">
      <c r="A241" s="29"/>
      <c r="B241" s="6"/>
      <c r="C241" s="68" t="s">
        <v>627</v>
      </c>
      <c r="D241" s="158">
        <f>-D832</f>
        <v>-6828</v>
      </c>
      <c r="E241" s="119">
        <f>-E832</f>
        <v>0</v>
      </c>
      <c r="F241" s="158">
        <f>-F832</f>
        <v>0</v>
      </c>
      <c r="G241" s="124">
        <f>-G832</f>
        <v>0</v>
      </c>
      <c r="H241" s="293">
        <f>-H832</f>
        <v>0</v>
      </c>
      <c r="I241" s="126">
        <f t="shared" si="7"/>
        <v>0</v>
      </c>
      <c r="J241" s="128"/>
    </row>
    <row r="242" spans="1:10" s="9" customFormat="1" ht="25.5" x14ac:dyDescent="0.2">
      <c r="A242" s="29"/>
      <c r="B242" s="6"/>
      <c r="C242" s="68" t="s">
        <v>628</v>
      </c>
      <c r="D242" s="158">
        <f>-D604</f>
        <v>-13471.32</v>
      </c>
      <c r="E242" s="119">
        <f>-E604</f>
        <v>0</v>
      </c>
      <c r="F242" s="158">
        <f>-F604</f>
        <v>0</v>
      </c>
      <c r="G242" s="124">
        <f>-G604</f>
        <v>0</v>
      </c>
      <c r="H242" s="293">
        <f>-H604</f>
        <v>0</v>
      </c>
      <c r="I242" s="126">
        <f t="shared" si="7"/>
        <v>0</v>
      </c>
      <c r="J242" s="128"/>
    </row>
    <row r="243" spans="1:10" s="9" customFormat="1" ht="25.5" x14ac:dyDescent="0.2">
      <c r="A243" s="29"/>
      <c r="B243" s="6"/>
      <c r="C243" s="68" t="s">
        <v>637</v>
      </c>
      <c r="D243" s="158">
        <f>-D1121</f>
        <v>-11429</v>
      </c>
      <c r="E243" s="119">
        <f>-E1121</f>
        <v>0</v>
      </c>
      <c r="F243" s="158">
        <f>-F1121</f>
        <v>0</v>
      </c>
      <c r="G243" s="124">
        <f>-G1121</f>
        <v>0</v>
      </c>
      <c r="H243" s="293">
        <f>-H1121</f>
        <v>0</v>
      </c>
      <c r="I243" s="126">
        <f t="shared" si="7"/>
        <v>0</v>
      </c>
      <c r="J243" s="128"/>
    </row>
    <row r="244" spans="1:10" s="9" customFormat="1" ht="25.5" x14ac:dyDescent="0.2">
      <c r="A244" s="29"/>
      <c r="B244" s="6"/>
      <c r="C244" s="68" t="s">
        <v>704</v>
      </c>
      <c r="D244" s="158">
        <v>0</v>
      </c>
      <c r="E244" s="124">
        <v>0</v>
      </c>
      <c r="F244" s="158">
        <f>-F351</f>
        <v>-6444.42</v>
      </c>
      <c r="G244" s="124">
        <v>0</v>
      </c>
      <c r="H244" s="293">
        <v>0</v>
      </c>
      <c r="I244" s="126">
        <f t="shared" si="7"/>
        <v>6444.42</v>
      </c>
      <c r="J244" s="128">
        <f t="shared" si="6"/>
        <v>-1</v>
      </c>
    </row>
    <row r="245" spans="1:10" s="9" customFormat="1" x14ac:dyDescent="0.2">
      <c r="A245" s="29"/>
      <c r="B245" s="10">
        <v>1556</v>
      </c>
      <c r="C245" s="67" t="s">
        <v>390</v>
      </c>
      <c r="D245" s="107">
        <f>SUM(D246:D249)</f>
        <v>-15612.33</v>
      </c>
      <c r="E245" s="120">
        <f>SUM(E246:E249)</f>
        <v>-40785</v>
      </c>
      <c r="F245" s="107">
        <f>SUM(F246:F249)</f>
        <v>-41317</v>
      </c>
      <c r="G245" s="120">
        <f>SUM(G246:G249)</f>
        <v>-20000</v>
      </c>
      <c r="H245" s="294">
        <f>SUM(H246:H249)</f>
        <v>-20000</v>
      </c>
      <c r="I245" s="132">
        <f>H245-F245</f>
        <v>21317</v>
      </c>
      <c r="J245" s="133">
        <f t="shared" si="6"/>
        <v>-0.51593774959459782</v>
      </c>
    </row>
    <row r="246" spans="1:10" s="9" customFormat="1" ht="25.5" x14ac:dyDescent="0.2">
      <c r="A246" s="29"/>
      <c r="B246" s="6"/>
      <c r="C246" s="68" t="s">
        <v>419</v>
      </c>
      <c r="D246" s="158">
        <f>-D653</f>
        <v>0</v>
      </c>
      <c r="E246" s="124">
        <f>-E653</f>
        <v>-20000</v>
      </c>
      <c r="F246" s="158">
        <f>-F653</f>
        <v>-8327</v>
      </c>
      <c r="G246" s="124">
        <f>-G654</f>
        <v>-20000</v>
      </c>
      <c r="H246" s="293">
        <f>-H654</f>
        <v>-20000</v>
      </c>
      <c r="I246" s="126">
        <f t="shared" si="7"/>
        <v>-11673</v>
      </c>
      <c r="J246" s="128">
        <f t="shared" si="6"/>
        <v>1.4018253872943438</v>
      </c>
    </row>
    <row r="247" spans="1:10" s="9" customFormat="1" ht="38.25" x14ac:dyDescent="0.2">
      <c r="A247" s="29"/>
      <c r="B247" s="6"/>
      <c r="C247" s="68" t="s">
        <v>569</v>
      </c>
      <c r="D247" s="158">
        <f>-D841</f>
        <v>-1015</v>
      </c>
      <c r="E247" s="124">
        <f>-E841</f>
        <v>-5785</v>
      </c>
      <c r="F247" s="158">
        <f>-F841</f>
        <v>-5140</v>
      </c>
      <c r="G247" s="124">
        <f>-G841</f>
        <v>0</v>
      </c>
      <c r="H247" s="293">
        <f>-H841</f>
        <v>0</v>
      </c>
      <c r="I247" s="126">
        <f t="shared" si="7"/>
        <v>5140</v>
      </c>
      <c r="J247" s="128">
        <f t="shared" si="6"/>
        <v>-1</v>
      </c>
    </row>
    <row r="248" spans="1:10" s="9" customFormat="1" ht="25.5" x14ac:dyDescent="0.2">
      <c r="A248" s="29"/>
      <c r="B248" s="6"/>
      <c r="C248" s="68" t="s">
        <v>639</v>
      </c>
      <c r="D248" s="158">
        <f>-D1215</f>
        <v>-7397.33</v>
      </c>
      <c r="E248" s="231">
        <f>-E1215</f>
        <v>0</v>
      </c>
      <c r="F248" s="158">
        <f>-F1215</f>
        <v>0</v>
      </c>
      <c r="G248" s="124">
        <f>-G1215</f>
        <v>0</v>
      </c>
      <c r="H248" s="293">
        <f>-H1215</f>
        <v>0</v>
      </c>
      <c r="I248" s="126">
        <f t="shared" si="7"/>
        <v>0</v>
      </c>
      <c r="J248" s="128"/>
    </row>
    <row r="249" spans="1:10" s="9" customFormat="1" ht="25.5" x14ac:dyDescent="0.2">
      <c r="A249" s="29"/>
      <c r="B249" s="6"/>
      <c r="C249" s="68" t="s">
        <v>459</v>
      </c>
      <c r="D249" s="158">
        <f>-D1393</f>
        <v>-7200</v>
      </c>
      <c r="E249" s="124">
        <f>-E1393</f>
        <v>-15000</v>
      </c>
      <c r="F249" s="158">
        <f>-F1393</f>
        <v>-27850</v>
      </c>
      <c r="G249" s="124">
        <f>-G1393</f>
        <v>0</v>
      </c>
      <c r="H249" s="293">
        <f>-H1393</f>
        <v>0</v>
      </c>
      <c r="I249" s="126">
        <f t="shared" si="7"/>
        <v>27850</v>
      </c>
      <c r="J249" s="128">
        <f t="shared" si="6"/>
        <v>-1</v>
      </c>
    </row>
    <row r="250" spans="1:10" s="9" customFormat="1" ht="25.5" x14ac:dyDescent="0.2">
      <c r="A250" s="29">
        <v>3502</v>
      </c>
      <c r="B250" s="10"/>
      <c r="C250" s="67" t="s">
        <v>106</v>
      </c>
      <c r="D250" s="98">
        <v>279710.65999999997</v>
      </c>
      <c r="E250" s="139">
        <f>SUM(E251:E264)</f>
        <v>1430328</v>
      </c>
      <c r="F250" s="264">
        <f>SUM(F251:F264)</f>
        <v>684816.14</v>
      </c>
      <c r="G250" s="139">
        <f>SUM(G251:G263)</f>
        <v>1100695</v>
      </c>
      <c r="H250" s="143">
        <f>SUM(H251:H263)</f>
        <v>1100695</v>
      </c>
      <c r="I250" s="132">
        <f>H250-F250</f>
        <v>415878.86</v>
      </c>
      <c r="J250" s="133">
        <f t="shared" si="6"/>
        <v>0.60728542408477693</v>
      </c>
    </row>
    <row r="251" spans="1:10" s="9" customFormat="1" ht="25.5" x14ac:dyDescent="0.2">
      <c r="A251" s="29"/>
      <c r="B251" s="10"/>
      <c r="C251" s="59" t="s">
        <v>500</v>
      </c>
      <c r="D251" s="87"/>
      <c r="E251" s="140">
        <v>137550</v>
      </c>
      <c r="F251" s="112">
        <v>0</v>
      </c>
      <c r="G251" s="233">
        <v>0</v>
      </c>
      <c r="H251" s="260">
        <v>0</v>
      </c>
      <c r="I251" s="126">
        <f t="shared" si="7"/>
        <v>0</v>
      </c>
      <c r="J251" s="128"/>
    </row>
    <row r="252" spans="1:10" s="9" customFormat="1" ht="38.25" x14ac:dyDescent="0.2">
      <c r="A252" s="29"/>
      <c r="B252" s="10"/>
      <c r="C252" s="159" t="s">
        <v>680</v>
      </c>
      <c r="D252" s="160"/>
      <c r="E252" s="140">
        <v>85000</v>
      </c>
      <c r="F252" s="112">
        <v>0</v>
      </c>
      <c r="G252" s="233">
        <v>0</v>
      </c>
      <c r="H252" s="260">
        <v>0</v>
      </c>
      <c r="I252" s="126">
        <f t="shared" si="7"/>
        <v>0</v>
      </c>
      <c r="J252" s="128"/>
    </row>
    <row r="253" spans="1:10" s="9" customFormat="1" ht="25.5" x14ac:dyDescent="0.2">
      <c r="A253" s="29"/>
      <c r="B253" s="10"/>
      <c r="C253" s="159" t="s">
        <v>501</v>
      </c>
      <c r="D253" s="160"/>
      <c r="E253" s="140">
        <v>150000</v>
      </c>
      <c r="F253" s="112">
        <v>150000</v>
      </c>
      <c r="G253" s="233">
        <v>25000</v>
      </c>
      <c r="H253" s="260">
        <v>25000</v>
      </c>
      <c r="I253" s="126">
        <f t="shared" si="7"/>
        <v>-125000</v>
      </c>
      <c r="J253" s="128">
        <f t="shared" si="6"/>
        <v>-0.83333333333333337</v>
      </c>
    </row>
    <row r="254" spans="1:10" s="9" customFormat="1" x14ac:dyDescent="0.2">
      <c r="A254" s="29"/>
      <c r="B254" s="10"/>
      <c r="C254" s="159" t="s">
        <v>367</v>
      </c>
      <c r="D254" s="160"/>
      <c r="E254" s="140">
        <v>152272</v>
      </c>
      <c r="F254" s="112">
        <v>148576.16</v>
      </c>
      <c r="G254" s="233">
        <v>0</v>
      </c>
      <c r="H254" s="260">
        <v>0</v>
      </c>
      <c r="I254" s="126">
        <f t="shared" si="7"/>
        <v>-148576.16</v>
      </c>
      <c r="J254" s="128">
        <f t="shared" si="6"/>
        <v>-1</v>
      </c>
    </row>
    <row r="255" spans="1:10" s="9" customFormat="1" x14ac:dyDescent="0.2">
      <c r="A255" s="29"/>
      <c r="B255" s="10"/>
      <c r="C255" s="159" t="s">
        <v>576</v>
      </c>
      <c r="D255" s="160"/>
      <c r="E255" s="140">
        <v>0</v>
      </c>
      <c r="F255" s="112">
        <v>0</v>
      </c>
      <c r="G255" s="233">
        <v>5000</v>
      </c>
      <c r="H255" s="260">
        <v>5000</v>
      </c>
      <c r="I255" s="126">
        <f t="shared" si="7"/>
        <v>5000</v>
      </c>
      <c r="J255" s="128"/>
    </row>
    <row r="256" spans="1:10" s="9" customFormat="1" ht="38.25" x14ac:dyDescent="0.2">
      <c r="A256" s="29"/>
      <c r="B256" s="10"/>
      <c r="C256" s="22" t="s">
        <v>570</v>
      </c>
      <c r="D256" s="112"/>
      <c r="E256" s="140">
        <v>281687</v>
      </c>
      <c r="F256" s="112">
        <v>4574.1099999999997</v>
      </c>
      <c r="G256" s="233">
        <v>481687</v>
      </c>
      <c r="H256" s="260">
        <v>481687</v>
      </c>
      <c r="I256" s="126">
        <f t="shared" si="7"/>
        <v>477112.89</v>
      </c>
      <c r="J256" s="128">
        <f t="shared" si="6"/>
        <v>104.30726195915709</v>
      </c>
    </row>
    <row r="257" spans="1:10" s="9" customFormat="1" ht="38.25" x14ac:dyDescent="0.2">
      <c r="A257" s="29"/>
      <c r="B257" s="10"/>
      <c r="C257" s="68" t="s">
        <v>499</v>
      </c>
      <c r="D257" s="99"/>
      <c r="E257" s="140">
        <v>96616</v>
      </c>
      <c r="F257" s="112">
        <v>0</v>
      </c>
      <c r="G257" s="140">
        <v>0</v>
      </c>
      <c r="H257" s="149">
        <v>0</v>
      </c>
      <c r="I257" s="126">
        <f t="shared" si="7"/>
        <v>0</v>
      </c>
      <c r="J257" s="128"/>
    </row>
    <row r="258" spans="1:10" s="9" customFormat="1" ht="25.5" x14ac:dyDescent="0.2">
      <c r="A258" s="29"/>
      <c r="B258" s="10"/>
      <c r="C258" s="69" t="s">
        <v>504</v>
      </c>
      <c r="D258" s="91"/>
      <c r="E258" s="140">
        <v>190000</v>
      </c>
      <c r="F258" s="112">
        <v>327550</v>
      </c>
      <c r="G258" s="233">
        <v>215425</v>
      </c>
      <c r="H258" s="260">
        <v>215425</v>
      </c>
      <c r="I258" s="126">
        <f t="shared" si="7"/>
        <v>-112125</v>
      </c>
      <c r="J258" s="128">
        <f t="shared" si="6"/>
        <v>-0.34231415051137226</v>
      </c>
    </row>
    <row r="259" spans="1:10" s="9" customFormat="1" ht="25.5" x14ac:dyDescent="0.2">
      <c r="A259" s="29"/>
      <c r="B259" s="10"/>
      <c r="C259" s="68" t="s">
        <v>505</v>
      </c>
      <c r="D259" s="99"/>
      <c r="E259" s="140">
        <v>50000</v>
      </c>
      <c r="F259" s="112">
        <v>0</v>
      </c>
      <c r="G259" s="233">
        <v>70000</v>
      </c>
      <c r="H259" s="260">
        <v>70000</v>
      </c>
      <c r="I259" s="126">
        <f t="shared" si="7"/>
        <v>70000</v>
      </c>
      <c r="J259" s="128"/>
    </row>
    <row r="260" spans="1:10" s="9" customFormat="1" ht="25.5" x14ac:dyDescent="0.2">
      <c r="A260" s="29"/>
      <c r="B260" s="10"/>
      <c r="C260" s="68" t="s">
        <v>506</v>
      </c>
      <c r="D260" s="99"/>
      <c r="E260" s="140">
        <v>273583</v>
      </c>
      <c r="F260" s="112">
        <v>14458.4</v>
      </c>
      <c r="G260" s="233">
        <v>273583</v>
      </c>
      <c r="H260" s="260">
        <v>273583</v>
      </c>
      <c r="I260" s="126">
        <f t="shared" ref="I260:I323" si="24">H260-F260</f>
        <v>259124.6</v>
      </c>
      <c r="J260" s="128">
        <f t="shared" ref="J260:J321" si="25">SUM(H260/F260-1)</f>
        <v>17.92207989819067</v>
      </c>
    </row>
    <row r="261" spans="1:10" s="9" customFormat="1" x14ac:dyDescent="0.2">
      <c r="A261" s="29"/>
      <c r="B261" s="10"/>
      <c r="C261" s="22" t="s">
        <v>578</v>
      </c>
      <c r="D261" s="87"/>
      <c r="E261" s="140">
        <v>7500</v>
      </c>
      <c r="F261" s="112">
        <v>29657.47</v>
      </c>
      <c r="G261" s="233">
        <v>0</v>
      </c>
      <c r="H261" s="260">
        <v>0</v>
      </c>
      <c r="I261" s="126">
        <f t="shared" si="24"/>
        <v>-29657.47</v>
      </c>
      <c r="J261" s="128">
        <f t="shared" si="25"/>
        <v>-1</v>
      </c>
    </row>
    <row r="262" spans="1:10" s="9" customFormat="1" x14ac:dyDescent="0.2">
      <c r="A262" s="29"/>
      <c r="B262" s="10"/>
      <c r="C262" s="22" t="s">
        <v>579</v>
      </c>
      <c r="D262" s="87"/>
      <c r="E262" s="140">
        <v>0</v>
      </c>
      <c r="F262" s="112">
        <v>0</v>
      </c>
      <c r="G262" s="233">
        <v>30000</v>
      </c>
      <c r="H262" s="260">
        <v>30000</v>
      </c>
      <c r="I262" s="126">
        <f t="shared" si="24"/>
        <v>30000</v>
      </c>
      <c r="J262" s="128"/>
    </row>
    <row r="263" spans="1:10" s="9" customFormat="1" ht="25.5" x14ac:dyDescent="0.2">
      <c r="A263" s="29"/>
      <c r="B263" s="10"/>
      <c r="C263" s="72" t="s">
        <v>503</v>
      </c>
      <c r="D263" s="99"/>
      <c r="E263" s="140">
        <v>6120</v>
      </c>
      <c r="F263" s="112">
        <v>0</v>
      </c>
      <c r="G263" s="233">
        <v>0</v>
      </c>
      <c r="H263" s="260">
        <v>0</v>
      </c>
      <c r="I263" s="126">
        <f t="shared" si="24"/>
        <v>0</v>
      </c>
      <c r="J263" s="128"/>
    </row>
    <row r="264" spans="1:10" s="9" customFormat="1" ht="25.5" x14ac:dyDescent="0.2">
      <c r="A264" s="29"/>
      <c r="B264" s="10"/>
      <c r="C264" s="72" t="s">
        <v>745</v>
      </c>
      <c r="D264" s="99"/>
      <c r="E264" s="140">
        <v>0</v>
      </c>
      <c r="F264" s="112">
        <v>10000</v>
      </c>
      <c r="G264" s="233">
        <v>0</v>
      </c>
      <c r="H264" s="260">
        <v>0</v>
      </c>
      <c r="I264" s="126">
        <f t="shared" si="24"/>
        <v>-10000</v>
      </c>
      <c r="J264" s="128">
        <f t="shared" si="25"/>
        <v>-1</v>
      </c>
    </row>
    <row r="265" spans="1:10" s="9" customFormat="1" x14ac:dyDescent="0.2">
      <c r="A265" s="29">
        <v>4502</v>
      </c>
      <c r="B265" s="10"/>
      <c r="C265" s="67" t="s">
        <v>107</v>
      </c>
      <c r="D265" s="157">
        <f>SUM(D266:D273)</f>
        <v>-64959.9</v>
      </c>
      <c r="E265" s="230">
        <f>SUM(E266:E273)</f>
        <v>-48379</v>
      </c>
      <c r="F265" s="157">
        <f>SUM(F266:F273)</f>
        <v>-83791.38</v>
      </c>
      <c r="G265" s="230">
        <f>SUM(G266:G273)</f>
        <v>-1694391</v>
      </c>
      <c r="H265" s="145">
        <f>SUM(H266:H273)</f>
        <v>-1694391</v>
      </c>
      <c r="I265" s="132">
        <f>H265-F265</f>
        <v>-1610599.62</v>
      </c>
      <c r="J265" s="133">
        <f t="shared" si="25"/>
        <v>19.221543075194607</v>
      </c>
    </row>
    <row r="266" spans="1:10" ht="25.5" x14ac:dyDescent="0.2">
      <c r="A266" s="39"/>
      <c r="B266" s="6">
        <v>4502</v>
      </c>
      <c r="C266" s="22" t="s">
        <v>368</v>
      </c>
      <c r="D266" s="158">
        <f t="shared" ref="D266:F267" si="26">-D532</f>
        <v>-22587.360000000001</v>
      </c>
      <c r="E266" s="124">
        <f t="shared" si="26"/>
        <v>-863</v>
      </c>
      <c r="F266" s="158">
        <f t="shared" si="26"/>
        <v>-344.22</v>
      </c>
      <c r="G266" s="233"/>
      <c r="H266" s="260"/>
      <c r="I266" s="126">
        <f t="shared" si="24"/>
        <v>344.22</v>
      </c>
      <c r="J266" s="128">
        <f t="shared" si="25"/>
        <v>-1</v>
      </c>
    </row>
    <row r="267" spans="1:10" ht="25.5" x14ac:dyDescent="0.2">
      <c r="A267" s="39"/>
      <c r="B267" s="6">
        <v>4502</v>
      </c>
      <c r="C267" s="22" t="s">
        <v>370</v>
      </c>
      <c r="D267" s="158">
        <f t="shared" si="26"/>
        <v>-29245.54</v>
      </c>
      <c r="E267" s="124">
        <f t="shared" si="26"/>
        <v>-12435</v>
      </c>
      <c r="F267" s="158">
        <f t="shared" si="26"/>
        <v>-12434.4</v>
      </c>
      <c r="G267" s="233"/>
      <c r="H267" s="260"/>
      <c r="I267" s="126">
        <f t="shared" si="24"/>
        <v>12434.4</v>
      </c>
      <c r="J267" s="128">
        <f t="shared" si="25"/>
        <v>-1</v>
      </c>
    </row>
    <row r="268" spans="1:10" x14ac:dyDescent="0.2">
      <c r="A268" s="39"/>
      <c r="B268" s="6">
        <v>4502</v>
      </c>
      <c r="C268" s="22" t="s">
        <v>369</v>
      </c>
      <c r="D268" s="87"/>
      <c r="E268" s="124">
        <f t="shared" ref="E268:F270" si="27">-E534</f>
        <v>-2401</v>
      </c>
      <c r="F268" s="158">
        <f t="shared" si="27"/>
        <v>-2401.12</v>
      </c>
      <c r="G268" s="233"/>
      <c r="H268" s="260"/>
      <c r="I268" s="126">
        <f t="shared" si="24"/>
        <v>2401.12</v>
      </c>
      <c r="J268" s="128">
        <f t="shared" si="25"/>
        <v>-1</v>
      </c>
    </row>
    <row r="269" spans="1:10" x14ac:dyDescent="0.2">
      <c r="A269" s="39"/>
      <c r="B269" s="6">
        <v>4502</v>
      </c>
      <c r="C269" s="22" t="s">
        <v>371</v>
      </c>
      <c r="D269" s="87">
        <v>-3127</v>
      </c>
      <c r="E269" s="124">
        <f t="shared" si="27"/>
        <v>-17680</v>
      </c>
      <c r="F269" s="158">
        <f t="shared" si="27"/>
        <v>-17680</v>
      </c>
      <c r="G269" s="233"/>
      <c r="H269" s="260"/>
      <c r="I269" s="126">
        <f t="shared" si="24"/>
        <v>17680</v>
      </c>
      <c r="J269" s="128">
        <f t="shared" si="25"/>
        <v>-1</v>
      </c>
    </row>
    <row r="270" spans="1:10" x14ac:dyDescent="0.2">
      <c r="A270" s="39"/>
      <c r="B270" s="6">
        <v>4502</v>
      </c>
      <c r="C270" s="22" t="s">
        <v>378</v>
      </c>
      <c r="D270" s="87"/>
      <c r="E270" s="124">
        <f t="shared" si="27"/>
        <v>-15000</v>
      </c>
      <c r="F270" s="158">
        <f t="shared" si="27"/>
        <v>-47991.64</v>
      </c>
      <c r="G270" s="233"/>
      <c r="H270" s="260"/>
      <c r="I270" s="126">
        <f t="shared" si="24"/>
        <v>47991.64</v>
      </c>
      <c r="J270" s="128">
        <f t="shared" si="25"/>
        <v>-1</v>
      </c>
    </row>
    <row r="271" spans="1:10" x14ac:dyDescent="0.2">
      <c r="A271" s="39"/>
      <c r="B271" s="6">
        <v>4502</v>
      </c>
      <c r="C271" s="22" t="s">
        <v>574</v>
      </c>
      <c r="D271" s="87"/>
      <c r="E271" s="124">
        <v>0</v>
      </c>
      <c r="F271" s="158">
        <v>0</v>
      </c>
      <c r="G271" s="124">
        <f>-G537</f>
        <v>-60000</v>
      </c>
      <c r="H271" s="293">
        <f>-H537</f>
        <v>-60000</v>
      </c>
      <c r="I271" s="126">
        <f t="shared" si="24"/>
        <v>-60000</v>
      </c>
      <c r="J271" s="128"/>
    </row>
    <row r="272" spans="1:10" x14ac:dyDescent="0.2">
      <c r="A272" s="39"/>
      <c r="B272" s="6">
        <v>4502</v>
      </c>
      <c r="C272" s="22" t="s">
        <v>625</v>
      </c>
      <c r="D272" s="158">
        <f>-D757</f>
        <v>-10000</v>
      </c>
      <c r="E272" s="124">
        <v>0</v>
      </c>
      <c r="F272" s="158">
        <v>0</v>
      </c>
      <c r="G272" s="124"/>
      <c r="H272" s="293"/>
      <c r="I272" s="126">
        <f t="shared" si="24"/>
        <v>0</v>
      </c>
      <c r="J272" s="128"/>
    </row>
    <row r="273" spans="1:10" ht="38.25" x14ac:dyDescent="0.2">
      <c r="A273" s="39"/>
      <c r="B273" s="6">
        <v>4502</v>
      </c>
      <c r="C273" s="69" t="s">
        <v>643</v>
      </c>
      <c r="D273" s="158"/>
      <c r="E273" s="124"/>
      <c r="F273" s="158">
        <f>-F630</f>
        <v>-2940</v>
      </c>
      <c r="G273" s="124">
        <f>-G630</f>
        <v>-1634391</v>
      </c>
      <c r="H273" s="293">
        <f>-H630</f>
        <v>-1634391</v>
      </c>
      <c r="I273" s="126">
        <f t="shared" si="24"/>
        <v>-1631451</v>
      </c>
      <c r="J273" s="128">
        <f t="shared" si="25"/>
        <v>554.91530612244901</v>
      </c>
    </row>
    <row r="274" spans="1:10" s="9" customFormat="1" x14ac:dyDescent="0.2">
      <c r="A274" s="29">
        <v>1501</v>
      </c>
      <c r="B274" s="10"/>
      <c r="C274" s="24" t="s">
        <v>681</v>
      </c>
      <c r="D274" s="107">
        <v>-65476</v>
      </c>
      <c r="E274" s="120"/>
      <c r="F274" s="107">
        <f>-F632</f>
        <v>-200</v>
      </c>
      <c r="G274" s="120"/>
      <c r="H274" s="294"/>
      <c r="I274" s="132">
        <f t="shared" si="24"/>
        <v>200</v>
      </c>
      <c r="J274" s="133">
        <f t="shared" si="25"/>
        <v>-1</v>
      </c>
    </row>
    <row r="275" spans="1:10" s="9" customFormat="1" x14ac:dyDescent="0.2">
      <c r="A275" s="30">
        <v>655</v>
      </c>
      <c r="B275" s="27"/>
      <c r="C275" s="67" t="s">
        <v>108</v>
      </c>
      <c r="D275" s="86">
        <f>SUM(D276)</f>
        <v>85.21</v>
      </c>
      <c r="E275" s="232">
        <f>SUM(E276)</f>
        <v>49</v>
      </c>
      <c r="F275" s="86">
        <f>SUM(F276)</f>
        <v>181.22</v>
      </c>
      <c r="G275" s="232">
        <f>SUM(G276)</f>
        <v>100</v>
      </c>
      <c r="H275" s="74">
        <f>SUM(H276)</f>
        <v>100</v>
      </c>
      <c r="I275" s="132">
        <f>H275-F275</f>
        <v>-81.22</v>
      </c>
      <c r="J275" s="133">
        <f t="shared" si="25"/>
        <v>-0.4481845270941397</v>
      </c>
    </row>
    <row r="276" spans="1:10" s="9" customFormat="1" x14ac:dyDescent="0.2">
      <c r="A276" s="30"/>
      <c r="B276" s="31">
        <v>6551</v>
      </c>
      <c r="C276" s="61" t="s">
        <v>17</v>
      </c>
      <c r="D276" s="91">
        <v>85.21</v>
      </c>
      <c r="E276" s="233">
        <v>49</v>
      </c>
      <c r="F276" s="85">
        <v>181.22</v>
      </c>
      <c r="G276" s="233">
        <v>100</v>
      </c>
      <c r="H276" s="260">
        <v>100</v>
      </c>
      <c r="I276" s="126">
        <f t="shared" si="24"/>
        <v>-81.22</v>
      </c>
      <c r="J276" s="128">
        <f t="shared" si="25"/>
        <v>-0.4481845270941397</v>
      </c>
    </row>
    <row r="277" spans="1:10" s="9" customFormat="1" x14ac:dyDescent="0.2">
      <c r="A277" s="29">
        <v>650</v>
      </c>
      <c r="B277" s="10"/>
      <c r="C277" s="67" t="s">
        <v>109</v>
      </c>
      <c r="D277" s="157">
        <f>SUM(D278:D280)</f>
        <v>-21792.16</v>
      </c>
      <c r="E277" s="230">
        <f>SUM(E278:E280)</f>
        <v>-31911</v>
      </c>
      <c r="F277" s="157">
        <f>SUM(F278:F280)</f>
        <v>-22976.639999999999</v>
      </c>
      <c r="G277" s="230">
        <f>SUM(G278:G280)</f>
        <v>-65960</v>
      </c>
      <c r="H277" s="145">
        <f>SUM(H278:H280)</f>
        <v>-65960</v>
      </c>
      <c r="I277" s="132">
        <f>H277-F277</f>
        <v>-42983.360000000001</v>
      </c>
      <c r="J277" s="133">
        <f>SUM(H277/F277-1)</f>
        <v>1.870741762067909</v>
      </c>
    </row>
    <row r="278" spans="1:10" s="9" customFormat="1" ht="25.5" x14ac:dyDescent="0.2">
      <c r="A278" s="29"/>
      <c r="B278" s="25" t="s">
        <v>43</v>
      </c>
      <c r="C278" s="69" t="s">
        <v>68</v>
      </c>
      <c r="D278" s="91">
        <v>-19837.12</v>
      </c>
      <c r="E278" s="124">
        <f t="shared" ref="E278:G280" si="28">-E401</f>
        <v>-30125</v>
      </c>
      <c r="F278" s="158">
        <v>-21190.48</v>
      </c>
      <c r="G278" s="124">
        <f t="shared" si="28"/>
        <v>-64470</v>
      </c>
      <c r="H278" s="293">
        <f t="shared" ref="H278" si="29">-H401</f>
        <v>-64470</v>
      </c>
      <c r="I278" s="126">
        <f t="shared" si="24"/>
        <v>-43279.520000000004</v>
      </c>
      <c r="J278" s="128">
        <f t="shared" si="25"/>
        <v>2.0424039474329985</v>
      </c>
    </row>
    <row r="279" spans="1:10" s="9" customFormat="1" x14ac:dyDescent="0.2">
      <c r="A279" s="29"/>
      <c r="B279" s="21">
        <v>6502</v>
      </c>
      <c r="C279" s="22" t="s">
        <v>78</v>
      </c>
      <c r="D279" s="87">
        <v>-537</v>
      </c>
      <c r="E279" s="124">
        <f t="shared" si="28"/>
        <v>-536</v>
      </c>
      <c r="F279" s="158">
        <v>-536.57000000000005</v>
      </c>
      <c r="G279" s="124">
        <f t="shared" si="28"/>
        <v>-419</v>
      </c>
      <c r="H279" s="293">
        <f t="shared" ref="H279" si="30">-H402</f>
        <v>-419</v>
      </c>
      <c r="I279" s="126">
        <f t="shared" si="24"/>
        <v>117.57000000000005</v>
      </c>
      <c r="J279" s="128">
        <f t="shared" si="25"/>
        <v>-0.21911400190096364</v>
      </c>
    </row>
    <row r="280" spans="1:10" s="9" customFormat="1" ht="26.25" thickBot="1" x14ac:dyDescent="0.25">
      <c r="A280" s="28"/>
      <c r="B280" s="21">
        <v>6508</v>
      </c>
      <c r="C280" s="22" t="s">
        <v>571</v>
      </c>
      <c r="D280" s="87">
        <v>-1418.04</v>
      </c>
      <c r="E280" s="124">
        <f t="shared" si="28"/>
        <v>-1250</v>
      </c>
      <c r="F280" s="272">
        <v>-1249.5899999999999</v>
      </c>
      <c r="G280" s="169">
        <f t="shared" si="28"/>
        <v>-1071</v>
      </c>
      <c r="H280" s="318">
        <f t="shared" ref="H280" si="31">-H403</f>
        <v>-1071</v>
      </c>
      <c r="I280" s="126">
        <f t="shared" si="24"/>
        <v>178.58999999999992</v>
      </c>
      <c r="J280" s="128">
        <f t="shared" si="25"/>
        <v>-0.14291887739178444</v>
      </c>
    </row>
    <row r="281" spans="1:10" s="18" customFormat="1" ht="13.5" thickBot="1" x14ac:dyDescent="0.25">
      <c r="A281" s="198"/>
      <c r="B281" s="199" t="s">
        <v>110</v>
      </c>
      <c r="C281" s="200"/>
      <c r="D281" s="201">
        <f>D193+D194</f>
        <v>-211259.29999999772</v>
      </c>
      <c r="E281" s="234">
        <f>E193+E194</f>
        <v>-3210601</v>
      </c>
      <c r="F281" s="201">
        <f>F193+F194</f>
        <v>694378.21999999811</v>
      </c>
      <c r="G281" s="234">
        <f>G193+G194</f>
        <v>-2455130</v>
      </c>
      <c r="H281" s="295">
        <f>H193+H194</f>
        <v>-2697130</v>
      </c>
      <c r="I281" s="192">
        <f>H281-F281</f>
        <v>-3391508.2199999979</v>
      </c>
      <c r="J281" s="193">
        <f>SUM(H281/F281-1)</f>
        <v>-4.884237613328378</v>
      </c>
    </row>
    <row r="282" spans="1:10" ht="13.5" thickBot="1" x14ac:dyDescent="0.25">
      <c r="A282" s="180"/>
      <c r="B282" s="195" t="s">
        <v>111</v>
      </c>
      <c r="C282" s="196"/>
      <c r="D282" s="202">
        <f>D283+D285</f>
        <v>376238.68000000005</v>
      </c>
      <c r="E282" s="229">
        <f>E283+E285</f>
        <v>2519733</v>
      </c>
      <c r="F282" s="202">
        <f>F283+F285</f>
        <v>-547085.1</v>
      </c>
      <c r="G282" s="229">
        <f>G283+G285</f>
        <v>2455130</v>
      </c>
      <c r="H282" s="316">
        <f>H283+H285</f>
        <v>2455130</v>
      </c>
      <c r="I282" s="327">
        <f>H282-F282</f>
        <v>3002215.1</v>
      </c>
      <c r="J282" s="328">
        <f t="shared" si="25"/>
        <v>-5.487656490736085</v>
      </c>
    </row>
    <row r="283" spans="1:10" x14ac:dyDescent="0.2">
      <c r="A283" s="30">
        <v>2585</v>
      </c>
      <c r="B283" s="27"/>
      <c r="C283" s="64" t="s">
        <v>215</v>
      </c>
      <c r="D283" s="111">
        <f>SUM(D284)</f>
        <v>953000</v>
      </c>
      <c r="E283" s="235">
        <f>SUM(E284)</f>
        <v>3066670</v>
      </c>
      <c r="F283" s="111">
        <f>SUM(F284)</f>
        <v>0</v>
      </c>
      <c r="G283" s="254">
        <f>SUM(G284)</f>
        <v>2979645</v>
      </c>
      <c r="H283" s="319">
        <f>SUM(H284)</f>
        <v>2979645</v>
      </c>
      <c r="I283" s="132">
        <f>H283-F283</f>
        <v>2979645</v>
      </c>
      <c r="J283" s="128"/>
    </row>
    <row r="284" spans="1:10" x14ac:dyDescent="0.2">
      <c r="A284" s="49"/>
      <c r="B284" s="32">
        <v>25852</v>
      </c>
      <c r="C284" s="65" t="s">
        <v>217</v>
      </c>
      <c r="D284" s="100">
        <v>953000</v>
      </c>
      <c r="E284" s="236">
        <v>3066670</v>
      </c>
      <c r="F284" s="268">
        <v>0</v>
      </c>
      <c r="G284" s="233">
        <v>2979645</v>
      </c>
      <c r="H284" s="260">
        <v>2979645</v>
      </c>
      <c r="I284" s="126">
        <f t="shared" si="24"/>
        <v>2979645</v>
      </c>
      <c r="J284" s="128"/>
    </row>
    <row r="285" spans="1:10" s="9" customFormat="1" x14ac:dyDescent="0.2">
      <c r="A285" s="34" t="s">
        <v>216</v>
      </c>
      <c r="B285" s="33"/>
      <c r="C285" s="10" t="s">
        <v>112</v>
      </c>
      <c r="D285" s="86">
        <f>SUM(D286:D287)</f>
        <v>-576761.31999999995</v>
      </c>
      <c r="E285" s="232">
        <f>SUM(E286:E287)</f>
        <v>-546937</v>
      </c>
      <c r="F285" s="86">
        <f>SUM(F286:F287)</f>
        <v>-547085.1</v>
      </c>
      <c r="G285" s="232">
        <f>SUM(G286:G287)</f>
        <v>-524515</v>
      </c>
      <c r="H285" s="74">
        <f>SUM(H286:H287)</f>
        <v>-524515</v>
      </c>
      <c r="I285" s="132">
        <f t="shared" si="24"/>
        <v>22570.099999999977</v>
      </c>
      <c r="J285" s="133">
        <f t="shared" si="25"/>
        <v>-4.1255190463055924E-2</v>
      </c>
    </row>
    <row r="286" spans="1:10" x14ac:dyDescent="0.2">
      <c r="A286" s="34"/>
      <c r="B286" s="35" t="s">
        <v>218</v>
      </c>
      <c r="C286" s="61" t="s">
        <v>63</v>
      </c>
      <c r="D286" s="91">
        <v>-568295</v>
      </c>
      <c r="E286" s="233">
        <v>-538187</v>
      </c>
      <c r="F286" s="85">
        <v>-538335.14</v>
      </c>
      <c r="G286" s="233">
        <v>-515469</v>
      </c>
      <c r="H286" s="260">
        <v>-515469</v>
      </c>
      <c r="I286" s="126">
        <f t="shared" si="24"/>
        <v>22866.140000000014</v>
      </c>
      <c r="J286" s="128">
        <f t="shared" si="25"/>
        <v>-4.247565930769448E-2</v>
      </c>
    </row>
    <row r="287" spans="1:10" ht="13.5" thickBot="1" x14ac:dyDescent="0.25">
      <c r="A287" s="36"/>
      <c r="B287" s="35" t="s">
        <v>219</v>
      </c>
      <c r="C287" s="61" t="s">
        <v>76</v>
      </c>
      <c r="D287" s="91">
        <v>-8466.32</v>
      </c>
      <c r="E287" s="233">
        <v>-8750</v>
      </c>
      <c r="F287" s="276">
        <v>-8749.9599999999991</v>
      </c>
      <c r="G287" s="249">
        <v>-9046</v>
      </c>
      <c r="H287" s="275">
        <v>-9046</v>
      </c>
      <c r="I287" s="126">
        <f t="shared" si="24"/>
        <v>-296.04000000000087</v>
      </c>
      <c r="J287" s="128">
        <f t="shared" si="25"/>
        <v>3.3833297523645944E-2</v>
      </c>
    </row>
    <row r="288" spans="1:10" ht="13.5" thickBot="1" x14ac:dyDescent="0.25">
      <c r="A288" s="203">
        <v>100</v>
      </c>
      <c r="B288" s="199" t="s">
        <v>113</v>
      </c>
      <c r="C288" s="200"/>
      <c r="D288" s="204">
        <f>SUM(D281+D282)</f>
        <v>164979.38000000233</v>
      </c>
      <c r="E288" s="234">
        <v>-690868</v>
      </c>
      <c r="F288" s="204">
        <f>SUM(F281+F282)</f>
        <v>147293.11999999813</v>
      </c>
      <c r="G288" s="255">
        <f>SUM(G281+G282)</f>
        <v>0</v>
      </c>
      <c r="H288" s="296">
        <f>SUM(H281+H282)</f>
        <v>-242000</v>
      </c>
      <c r="I288" s="192">
        <f>H288-F288</f>
        <v>-389293.11999999813</v>
      </c>
      <c r="J288" s="193">
        <f>SUM(H288/F288-1)</f>
        <v>-2.6429823741937373</v>
      </c>
    </row>
    <row r="289" spans="1:10" ht="13.5" thickBot="1" x14ac:dyDescent="0.25">
      <c r="A289" s="205"/>
      <c r="B289" s="181" t="s">
        <v>286</v>
      </c>
      <c r="C289" s="206"/>
      <c r="D289" s="207"/>
      <c r="E289" s="229">
        <v>-129534</v>
      </c>
      <c r="F289" s="202"/>
      <c r="G289" s="256"/>
      <c r="H289" s="316">
        <v>-725696</v>
      </c>
      <c r="I289" s="184">
        <f>H289-F289</f>
        <v>-725696</v>
      </c>
      <c r="J289" s="329"/>
    </row>
    <row r="290" spans="1:10" ht="13.5" thickBot="1" x14ac:dyDescent="0.25">
      <c r="A290" s="79"/>
      <c r="B290" s="3"/>
      <c r="C290" s="80"/>
      <c r="D290" s="110">
        <f>SUBTOTAL(9,D293:D1762)</f>
        <v>41293935.62999998</v>
      </c>
      <c r="E290" s="237">
        <f>SUBTOTAL(9,E293:E1762)</f>
        <v>67602333</v>
      </c>
      <c r="F290" s="110">
        <f>SUBTOTAL(9,F293:F1762)</f>
        <v>46530471.31000004</v>
      </c>
      <c r="G290" s="237">
        <f>SUBTOTAL(9,G293:G1762)</f>
        <v>62202069</v>
      </c>
      <c r="H290" s="81">
        <f>SUBTOTAL(9,H293:H1762)</f>
        <v>63500508</v>
      </c>
      <c r="I290" s="330">
        <f t="shared" si="24"/>
        <v>16970036.68999996</v>
      </c>
      <c r="J290" s="331">
        <f t="shared" si="25"/>
        <v>0.36470803351507985</v>
      </c>
    </row>
    <row r="291" spans="1:10" ht="13.5" thickBot="1" x14ac:dyDescent="0.25">
      <c r="A291" s="198"/>
      <c r="B291" s="338" t="s">
        <v>114</v>
      </c>
      <c r="C291" s="339"/>
      <c r="D291" s="208">
        <f>D292+D404+D426+D481+D529+D577+D586+D1033+D1614</f>
        <v>10200345.010000004</v>
      </c>
      <c r="E291" s="238">
        <f>E292+E404+E426+E481+E529+E577+E586+E1033+E1614</f>
        <v>14805024</v>
      </c>
      <c r="F291" s="269">
        <f>F292+F404+F426+F481+F529+F577+F586+F1033+F1614</f>
        <v>10635683.52</v>
      </c>
      <c r="G291" s="238">
        <f>G292+G404+G426+G481+G529+G577+G586+G1033+G1614</f>
        <v>14083462</v>
      </c>
      <c r="H291" s="297">
        <f>H292+H404+H426+H481+H529+H577+H586+H1033+H1614</f>
        <v>14325462</v>
      </c>
      <c r="I291" s="192">
        <f>H291-F291</f>
        <v>3689778.4800000004</v>
      </c>
      <c r="J291" s="193">
        <f>SUM(H291/F291-1)</f>
        <v>0.34692443349423785</v>
      </c>
    </row>
    <row r="292" spans="1:10" ht="13.5" thickBot="1" x14ac:dyDescent="0.25">
      <c r="A292" s="209" t="s">
        <v>42</v>
      </c>
      <c r="B292" s="181" t="s">
        <v>115</v>
      </c>
      <c r="C292" s="210"/>
      <c r="D292" s="211">
        <f>SUM(D293+D311+D320+D352+D369+D371+D383+D386+D399)</f>
        <v>1102643.1099999999</v>
      </c>
      <c r="E292" s="215">
        <f>SUM(E293+E311+E320+E352+E369+E371+E386+E399)</f>
        <v>1281007</v>
      </c>
      <c r="F292" s="213">
        <f>SUM(F293+F311+F320+F352+F369+F371+F386+F399)</f>
        <v>1155899.01</v>
      </c>
      <c r="G292" s="215">
        <f>SUM(G293+G311+G320+G352+G369+G371+G386+G399)</f>
        <v>1187192</v>
      </c>
      <c r="H292" s="304">
        <f>SUM(H293+H311+H320+H352+H369+H371+H386+H399)</f>
        <v>1217192</v>
      </c>
      <c r="I292" s="327">
        <f>H292-F292</f>
        <v>61292.989999999991</v>
      </c>
      <c r="J292" s="328">
        <f>SUM(H292/F292-1)</f>
        <v>5.3026250104669659E-2</v>
      </c>
    </row>
    <row r="293" spans="1:10" s="9" customFormat="1" x14ac:dyDescent="0.2">
      <c r="A293" s="34" t="s">
        <v>331</v>
      </c>
      <c r="B293" s="10" t="s">
        <v>141</v>
      </c>
      <c r="C293" s="57"/>
      <c r="D293" s="161">
        <f>SUM(D294+D296+D302)</f>
        <v>40671.909999999996</v>
      </c>
      <c r="E293" s="168">
        <f>SUM(E294+E296+E302)</f>
        <v>80934</v>
      </c>
      <c r="F293" s="165">
        <f>SUM(F294+F296+F302)</f>
        <v>83851.87999999999</v>
      </c>
      <c r="G293" s="168">
        <f>SUM(G294+G296+G302)</f>
        <v>88170</v>
      </c>
      <c r="H293" s="320">
        <f>SUM(H294+H296+H302)</f>
        <v>88170</v>
      </c>
      <c r="I293" s="132">
        <f>H293-F293</f>
        <v>4318.1200000000099</v>
      </c>
      <c r="J293" s="133">
        <f t="shared" si="25"/>
        <v>5.1496996847298027E-2</v>
      </c>
    </row>
    <row r="294" spans="1:10" s="9" customFormat="1" ht="25.5" x14ac:dyDescent="0.2">
      <c r="A294" s="34"/>
      <c r="B294" s="23">
        <v>413</v>
      </c>
      <c r="C294" s="70" t="s">
        <v>98</v>
      </c>
      <c r="D294" s="88">
        <f>SUM(D295)</f>
        <v>1000</v>
      </c>
      <c r="E294" s="121">
        <f>SUM(E295)</f>
        <v>2000</v>
      </c>
      <c r="F294" s="88">
        <f>SUM(F295)</f>
        <v>2000</v>
      </c>
      <c r="G294" s="121">
        <f>SUM(G295)</f>
        <v>2000</v>
      </c>
      <c r="H294" s="298">
        <f>SUM(H295)</f>
        <v>2000</v>
      </c>
      <c r="I294" s="132">
        <f t="shared" si="24"/>
        <v>0</v>
      </c>
      <c r="J294" s="133">
        <f t="shared" si="25"/>
        <v>0</v>
      </c>
    </row>
    <row r="295" spans="1:10" s="9" customFormat="1" x14ac:dyDescent="0.2">
      <c r="A295" s="34"/>
      <c r="B295" s="21">
        <v>4139</v>
      </c>
      <c r="C295" s="69" t="s">
        <v>175</v>
      </c>
      <c r="D295" s="91">
        <v>1000</v>
      </c>
      <c r="E295" s="122">
        <v>2000</v>
      </c>
      <c r="F295" s="91">
        <v>2000</v>
      </c>
      <c r="G295" s="122">
        <v>2000</v>
      </c>
      <c r="H295" s="299">
        <v>2000</v>
      </c>
      <c r="I295" s="126">
        <f t="shared" si="24"/>
        <v>0</v>
      </c>
      <c r="J295" s="128">
        <f t="shared" si="25"/>
        <v>0</v>
      </c>
    </row>
    <row r="296" spans="1:10" s="9" customFormat="1" x14ac:dyDescent="0.2">
      <c r="A296" s="34"/>
      <c r="B296" s="10">
        <v>50</v>
      </c>
      <c r="C296" s="67" t="s">
        <v>18</v>
      </c>
      <c r="D296" s="89">
        <f>SUM(D297+D300+D301)</f>
        <v>35199.979999999996</v>
      </c>
      <c r="E296" s="239">
        <f>SUM(E297+E300+E301)</f>
        <v>72886</v>
      </c>
      <c r="F296" s="89">
        <f>SUM(F297+F300+F301)</f>
        <v>72884.789999999994</v>
      </c>
      <c r="G296" s="239">
        <f>SUM(G297+G300+G301)</f>
        <v>78469</v>
      </c>
      <c r="H296" s="300">
        <f>SUM(H297+H300+H301)</f>
        <v>78469</v>
      </c>
      <c r="I296" s="132">
        <f>H296-F296</f>
        <v>5584.2100000000064</v>
      </c>
      <c r="J296" s="133">
        <f>SUM(H296/F296-1)</f>
        <v>7.6616945730378028E-2</v>
      </c>
    </row>
    <row r="297" spans="1:10" x14ac:dyDescent="0.2">
      <c r="A297" s="36"/>
      <c r="B297" s="6">
        <v>500</v>
      </c>
      <c r="C297" s="68" t="s">
        <v>171</v>
      </c>
      <c r="D297" s="90">
        <f>SUM(D298:D299)</f>
        <v>26526.19</v>
      </c>
      <c r="E297" s="240">
        <f>SUM(E298:E299)</f>
        <v>54637</v>
      </c>
      <c r="F297" s="90">
        <f>SUM(F298:F299)</f>
        <v>54583.979999999996</v>
      </c>
      <c r="G297" s="240">
        <f>SUM(G298:G299)</f>
        <v>58549</v>
      </c>
      <c r="H297" s="301">
        <f>SUM(H298:H299)</f>
        <v>58549</v>
      </c>
      <c r="I297" s="126">
        <f t="shared" si="24"/>
        <v>3965.0200000000041</v>
      </c>
      <c r="J297" s="128">
        <f t="shared" si="25"/>
        <v>7.2640727187720744E-2</v>
      </c>
    </row>
    <row r="298" spans="1:10" ht="25.5" x14ac:dyDescent="0.2">
      <c r="A298" s="36"/>
      <c r="B298" s="6">
        <v>5000</v>
      </c>
      <c r="C298" s="69" t="s">
        <v>330</v>
      </c>
      <c r="D298" s="91"/>
      <c r="E298" s="240">
        <v>42325</v>
      </c>
      <c r="F298" s="90">
        <v>39031.879999999997</v>
      </c>
      <c r="G298" s="233">
        <v>42325</v>
      </c>
      <c r="H298" s="260">
        <v>42325</v>
      </c>
      <c r="I298" s="126">
        <f>H298-F298</f>
        <v>3293.1200000000026</v>
      </c>
      <c r="J298" s="128">
        <f>SUM(H298/F298-1)</f>
        <v>8.4370007286351578E-2</v>
      </c>
    </row>
    <row r="299" spans="1:10" x14ac:dyDescent="0.2">
      <c r="A299" s="36"/>
      <c r="B299" s="6">
        <v>5001</v>
      </c>
      <c r="C299" s="68" t="s">
        <v>177</v>
      </c>
      <c r="D299" s="93">
        <v>26526.19</v>
      </c>
      <c r="E299" s="240">
        <v>12312</v>
      </c>
      <c r="F299" s="90">
        <v>15552.1</v>
      </c>
      <c r="G299" s="233">
        <v>16224</v>
      </c>
      <c r="H299" s="260">
        <v>16224</v>
      </c>
      <c r="I299" s="126">
        <f t="shared" si="24"/>
        <v>671.89999999999964</v>
      </c>
      <c r="J299" s="128">
        <f t="shared" si="25"/>
        <v>4.3203168703904948E-2</v>
      </c>
    </row>
    <row r="300" spans="1:10" x14ac:dyDescent="0.2">
      <c r="A300" s="36"/>
      <c r="B300" s="6">
        <v>5050</v>
      </c>
      <c r="C300" s="68" t="s">
        <v>65</v>
      </c>
      <c r="D300" s="93">
        <v>14.67</v>
      </c>
      <c r="E300" s="240">
        <v>0</v>
      </c>
      <c r="F300" s="90">
        <v>348.19</v>
      </c>
      <c r="G300" s="233">
        <v>350</v>
      </c>
      <c r="H300" s="260">
        <v>350</v>
      </c>
      <c r="I300" s="126">
        <f t="shared" si="24"/>
        <v>1.8100000000000023</v>
      </c>
      <c r="J300" s="128">
        <f t="shared" si="25"/>
        <v>5.1983112668370079E-3</v>
      </c>
    </row>
    <row r="301" spans="1:10" x14ac:dyDescent="0.2">
      <c r="A301" s="36"/>
      <c r="B301" s="6">
        <v>506</v>
      </c>
      <c r="C301" s="68" t="s">
        <v>172</v>
      </c>
      <c r="D301" s="93">
        <v>8659.1200000000008</v>
      </c>
      <c r="E301" s="240">
        <v>18249</v>
      </c>
      <c r="F301" s="90">
        <v>17952.62</v>
      </c>
      <c r="G301" s="233">
        <v>19570</v>
      </c>
      <c r="H301" s="260">
        <v>19570</v>
      </c>
      <c r="I301" s="126">
        <f t="shared" si="24"/>
        <v>1617.380000000001</v>
      </c>
      <c r="J301" s="128">
        <f t="shared" si="25"/>
        <v>9.009158551787988E-2</v>
      </c>
    </row>
    <row r="302" spans="1:10" s="9" customFormat="1" x14ac:dyDescent="0.2">
      <c r="A302" s="34"/>
      <c r="B302" s="10">
        <v>55</v>
      </c>
      <c r="C302" s="67" t="s">
        <v>19</v>
      </c>
      <c r="D302" s="89">
        <f>SUM(D303:D310)</f>
        <v>4471.9299999999994</v>
      </c>
      <c r="E302" s="239">
        <f>SUM(E303:E310)</f>
        <v>6048</v>
      </c>
      <c r="F302" s="89">
        <f>SUM(F303:F310)</f>
        <v>8967.09</v>
      </c>
      <c r="G302" s="239">
        <f>SUM(G303:G310)</f>
        <v>7701</v>
      </c>
      <c r="H302" s="300">
        <f>SUM(H303:H310)</f>
        <v>7701</v>
      </c>
      <c r="I302" s="132">
        <f t="shared" si="24"/>
        <v>-1266.0900000000001</v>
      </c>
      <c r="J302" s="133">
        <f t="shared" si="25"/>
        <v>-0.14119296226535027</v>
      </c>
    </row>
    <row r="303" spans="1:10" x14ac:dyDescent="0.2">
      <c r="A303" s="36"/>
      <c r="B303" s="6">
        <v>5500</v>
      </c>
      <c r="C303" s="68" t="s">
        <v>20</v>
      </c>
      <c r="D303" s="93">
        <v>2774.47</v>
      </c>
      <c r="E303" s="240">
        <v>2860</v>
      </c>
      <c r="F303" s="90">
        <v>5999.5</v>
      </c>
      <c r="G303" s="240">
        <v>4055</v>
      </c>
      <c r="H303" s="301">
        <v>4055</v>
      </c>
      <c r="I303" s="126">
        <f t="shared" si="24"/>
        <v>-1944.5</v>
      </c>
      <c r="J303" s="128">
        <f t="shared" si="25"/>
        <v>-0.32411034252854409</v>
      </c>
    </row>
    <row r="304" spans="1:10" x14ac:dyDescent="0.2">
      <c r="A304" s="36"/>
      <c r="B304" s="6">
        <v>5503</v>
      </c>
      <c r="C304" s="68" t="s">
        <v>21</v>
      </c>
      <c r="D304" s="93">
        <v>0</v>
      </c>
      <c r="E304" s="240">
        <v>200</v>
      </c>
      <c r="F304" s="90">
        <v>0</v>
      </c>
      <c r="G304" s="240">
        <v>200</v>
      </c>
      <c r="H304" s="301">
        <v>200</v>
      </c>
      <c r="I304" s="126">
        <f t="shared" si="24"/>
        <v>200</v>
      </c>
      <c r="J304" s="128"/>
    </row>
    <row r="305" spans="1:10" x14ac:dyDescent="0.2">
      <c r="A305" s="36"/>
      <c r="B305" s="6">
        <v>5504</v>
      </c>
      <c r="C305" s="68" t="s">
        <v>22</v>
      </c>
      <c r="D305" s="93">
        <v>33.93</v>
      </c>
      <c r="E305" s="240">
        <v>500</v>
      </c>
      <c r="F305" s="90">
        <v>1060.07</v>
      </c>
      <c r="G305" s="240">
        <v>1220</v>
      </c>
      <c r="H305" s="301">
        <v>1220</v>
      </c>
      <c r="I305" s="126">
        <f t="shared" si="24"/>
        <v>159.93000000000006</v>
      </c>
      <c r="J305" s="128">
        <f t="shared" si="25"/>
        <v>0.15086739554935069</v>
      </c>
    </row>
    <row r="306" spans="1:10" ht="25.5" x14ac:dyDescent="0.2">
      <c r="A306" s="36"/>
      <c r="B306" s="6">
        <v>5511</v>
      </c>
      <c r="C306" s="68" t="s">
        <v>173</v>
      </c>
      <c r="D306" s="93">
        <v>200</v>
      </c>
      <c r="E306" s="240">
        <v>400</v>
      </c>
      <c r="F306" s="90">
        <v>2.4</v>
      </c>
      <c r="G306" s="240">
        <v>400</v>
      </c>
      <c r="H306" s="301">
        <v>400</v>
      </c>
      <c r="I306" s="126">
        <f t="shared" si="24"/>
        <v>397.6</v>
      </c>
      <c r="J306" s="128">
        <f>SUM(H306/F306-1)</f>
        <v>165.66666666666669</v>
      </c>
    </row>
    <row r="307" spans="1:10" x14ac:dyDescent="0.2">
      <c r="A307" s="36"/>
      <c r="B307" s="6">
        <v>5513</v>
      </c>
      <c r="C307" s="68" t="s">
        <v>23</v>
      </c>
      <c r="D307" s="93">
        <v>647.4</v>
      </c>
      <c r="E307" s="240">
        <v>620</v>
      </c>
      <c r="F307" s="90">
        <v>908.1</v>
      </c>
      <c r="G307" s="240">
        <v>950</v>
      </c>
      <c r="H307" s="301">
        <v>950</v>
      </c>
      <c r="I307" s="126">
        <f t="shared" si="24"/>
        <v>41.899999999999977</v>
      </c>
      <c r="J307" s="128">
        <f t="shared" si="25"/>
        <v>4.6140292919282011E-2</v>
      </c>
    </row>
    <row r="308" spans="1:10" x14ac:dyDescent="0.2">
      <c r="A308" s="36"/>
      <c r="B308" s="6">
        <v>5514</v>
      </c>
      <c r="C308" s="68" t="s">
        <v>174</v>
      </c>
      <c r="D308" s="93">
        <v>706.13</v>
      </c>
      <c r="E308" s="240">
        <v>468</v>
      </c>
      <c r="F308" s="90">
        <v>492.12</v>
      </c>
      <c r="G308" s="240">
        <v>376</v>
      </c>
      <c r="H308" s="301">
        <v>376</v>
      </c>
      <c r="I308" s="126">
        <f t="shared" si="24"/>
        <v>-116.12</v>
      </c>
      <c r="J308" s="128">
        <f t="shared" si="25"/>
        <v>-0.23595870925790463</v>
      </c>
    </row>
    <row r="309" spans="1:10" x14ac:dyDescent="0.2">
      <c r="A309" s="36"/>
      <c r="B309" s="6">
        <v>5515</v>
      </c>
      <c r="C309" s="68" t="s">
        <v>24</v>
      </c>
      <c r="D309" s="93">
        <v>0</v>
      </c>
      <c r="E309" s="240">
        <v>800</v>
      </c>
      <c r="F309" s="90">
        <v>504.9</v>
      </c>
      <c r="G309" s="240">
        <v>300</v>
      </c>
      <c r="H309" s="301">
        <v>300</v>
      </c>
      <c r="I309" s="126">
        <f t="shared" si="24"/>
        <v>-204.89999999999998</v>
      </c>
      <c r="J309" s="128">
        <f t="shared" si="25"/>
        <v>-0.40582293523469992</v>
      </c>
    </row>
    <row r="310" spans="1:10" x14ac:dyDescent="0.2">
      <c r="A310" s="36"/>
      <c r="B310" s="6">
        <v>5540</v>
      </c>
      <c r="C310" s="68" t="s">
        <v>185</v>
      </c>
      <c r="D310" s="93">
        <v>110</v>
      </c>
      <c r="E310" s="240">
        <v>200</v>
      </c>
      <c r="F310" s="90">
        <v>0</v>
      </c>
      <c r="G310" s="240">
        <v>200</v>
      </c>
      <c r="H310" s="301">
        <v>200</v>
      </c>
      <c r="I310" s="126">
        <f t="shared" si="24"/>
        <v>200</v>
      </c>
      <c r="J310" s="128"/>
    </row>
    <row r="311" spans="1:10" x14ac:dyDescent="0.2">
      <c r="A311" s="34" t="s">
        <v>332</v>
      </c>
      <c r="B311" s="10" t="s">
        <v>652</v>
      </c>
      <c r="C311" s="67"/>
      <c r="D311" s="107">
        <f>SUM(D312+D317)</f>
        <v>7466</v>
      </c>
      <c r="E311" s="120">
        <f>SUM(E312+E317)</f>
        <v>6706</v>
      </c>
      <c r="F311" s="107">
        <f>SUM(F312+F317)</f>
        <v>2821.23</v>
      </c>
      <c r="G311" s="120">
        <f>SUM(G312+G317)</f>
        <v>3930</v>
      </c>
      <c r="H311" s="294">
        <f>SUM(H312+H317)</f>
        <v>3930</v>
      </c>
      <c r="I311" s="132">
        <f t="shared" si="24"/>
        <v>1108.77</v>
      </c>
      <c r="J311" s="133">
        <f t="shared" si="25"/>
        <v>0.39300943205623073</v>
      </c>
    </row>
    <row r="312" spans="1:10" x14ac:dyDescent="0.2">
      <c r="A312" s="34"/>
      <c r="B312" s="10">
        <v>50</v>
      </c>
      <c r="C312" s="67" t="s">
        <v>18</v>
      </c>
      <c r="D312" s="97">
        <v>4629</v>
      </c>
      <c r="E312" s="239">
        <f>SUM(E313+E316)</f>
        <v>2926</v>
      </c>
      <c r="F312" s="89">
        <f>SUM(F313+F315+F316)</f>
        <v>1970.5900000000001</v>
      </c>
      <c r="G312" s="239">
        <f>SUM(G313+G316)</f>
        <v>2926</v>
      </c>
      <c r="H312" s="300">
        <f>SUM(H313+H316)</f>
        <v>2926</v>
      </c>
      <c r="I312" s="132">
        <f t="shared" si="24"/>
        <v>955.40999999999985</v>
      </c>
      <c r="J312" s="133">
        <f t="shared" si="25"/>
        <v>0.48483449119299293</v>
      </c>
    </row>
    <row r="313" spans="1:10" x14ac:dyDescent="0.2">
      <c r="A313" s="36"/>
      <c r="B313" s="6">
        <v>500</v>
      </c>
      <c r="C313" s="68" t="s">
        <v>171</v>
      </c>
      <c r="D313" s="93"/>
      <c r="E313" s="240">
        <f>SUM(E314)</f>
        <v>2200</v>
      </c>
      <c r="F313" s="90">
        <f>SUM(F314)</f>
        <v>1497.9</v>
      </c>
      <c r="G313" s="240">
        <f>SUM(G314)</f>
        <v>2200</v>
      </c>
      <c r="H313" s="301">
        <f>SUM(H314)</f>
        <v>2200</v>
      </c>
      <c r="I313" s="126">
        <f t="shared" si="24"/>
        <v>702.09999999999991</v>
      </c>
      <c r="J313" s="128">
        <f t="shared" si="25"/>
        <v>0.46872287869684226</v>
      </c>
    </row>
    <row r="314" spans="1:10" ht="25.5" x14ac:dyDescent="0.2">
      <c r="A314" s="36"/>
      <c r="B314" s="6">
        <v>5000</v>
      </c>
      <c r="C314" s="69" t="s">
        <v>330</v>
      </c>
      <c r="D314" s="91"/>
      <c r="E314" s="240">
        <v>2200</v>
      </c>
      <c r="F314" s="90">
        <v>1497.9</v>
      </c>
      <c r="G314" s="240">
        <v>2200</v>
      </c>
      <c r="H314" s="301">
        <v>2200</v>
      </c>
      <c r="I314" s="126">
        <f t="shared" si="24"/>
        <v>702.09999999999991</v>
      </c>
      <c r="J314" s="128">
        <f t="shared" si="25"/>
        <v>0.46872287869684226</v>
      </c>
    </row>
    <row r="315" spans="1:10" x14ac:dyDescent="0.2">
      <c r="A315" s="36"/>
      <c r="B315" s="6">
        <v>5050</v>
      </c>
      <c r="C315" s="69"/>
      <c r="D315" s="91"/>
      <c r="E315" s="240"/>
      <c r="F315" s="90">
        <v>11.39</v>
      </c>
      <c r="G315" s="240"/>
      <c r="H315" s="301"/>
      <c r="I315" s="126">
        <f t="shared" si="24"/>
        <v>-11.39</v>
      </c>
      <c r="J315" s="128">
        <f t="shared" si="25"/>
        <v>-1</v>
      </c>
    </row>
    <row r="316" spans="1:10" x14ac:dyDescent="0.2">
      <c r="A316" s="36"/>
      <c r="B316" s="6">
        <v>506</v>
      </c>
      <c r="C316" s="68" t="s">
        <v>172</v>
      </c>
      <c r="D316" s="93"/>
      <c r="E316" s="240">
        <v>726</v>
      </c>
      <c r="F316" s="90">
        <v>461.3</v>
      </c>
      <c r="G316" s="240">
        <v>726</v>
      </c>
      <c r="H316" s="301">
        <v>726</v>
      </c>
      <c r="I316" s="126">
        <f t="shared" si="24"/>
        <v>264.7</v>
      </c>
      <c r="J316" s="128">
        <f t="shared" si="25"/>
        <v>0.57381313678734003</v>
      </c>
    </row>
    <row r="317" spans="1:10" x14ac:dyDescent="0.2">
      <c r="A317" s="36"/>
      <c r="B317" s="10">
        <v>55</v>
      </c>
      <c r="C317" s="67" t="s">
        <v>19</v>
      </c>
      <c r="D317" s="97">
        <v>2837</v>
      </c>
      <c r="E317" s="239">
        <f>SUM(E318)</f>
        <v>3780</v>
      </c>
      <c r="F317" s="89">
        <f>SUM(F318)</f>
        <v>850.64</v>
      </c>
      <c r="G317" s="239">
        <f>SUM(G318:G319)</f>
        <v>1004</v>
      </c>
      <c r="H317" s="300">
        <f>SUM(H318:H319)</f>
        <v>1004</v>
      </c>
      <c r="I317" s="132">
        <f t="shared" si="24"/>
        <v>153.36000000000001</v>
      </c>
      <c r="J317" s="133">
        <f t="shared" si="25"/>
        <v>0.18028778331609141</v>
      </c>
    </row>
    <row r="318" spans="1:10" x14ac:dyDescent="0.2">
      <c r="A318" s="36"/>
      <c r="B318" s="6">
        <v>5500</v>
      </c>
      <c r="C318" s="68" t="s">
        <v>20</v>
      </c>
      <c r="D318" s="93"/>
      <c r="E318" s="240">
        <v>3780</v>
      </c>
      <c r="F318" s="90">
        <v>850.64</v>
      </c>
      <c r="G318" s="240">
        <v>504</v>
      </c>
      <c r="H318" s="301">
        <v>504</v>
      </c>
      <c r="I318" s="126">
        <f t="shared" si="24"/>
        <v>-346.64</v>
      </c>
      <c r="J318" s="128">
        <f t="shared" si="25"/>
        <v>-0.40750493745885452</v>
      </c>
    </row>
    <row r="319" spans="1:10" x14ac:dyDescent="0.2">
      <c r="A319" s="36"/>
      <c r="B319" s="6">
        <v>5504</v>
      </c>
      <c r="C319" s="68" t="s">
        <v>22</v>
      </c>
      <c r="D319" s="93"/>
      <c r="E319" s="240">
        <v>0</v>
      </c>
      <c r="F319" s="90">
        <v>0</v>
      </c>
      <c r="G319" s="240">
        <v>500</v>
      </c>
      <c r="H319" s="301">
        <v>500</v>
      </c>
      <c r="I319" s="126">
        <f t="shared" si="24"/>
        <v>500</v>
      </c>
      <c r="J319" s="128"/>
    </row>
    <row r="320" spans="1:10" s="9" customFormat="1" x14ac:dyDescent="0.2">
      <c r="A320" s="34" t="s">
        <v>333</v>
      </c>
      <c r="B320" s="10" t="s">
        <v>142</v>
      </c>
      <c r="C320" s="67"/>
      <c r="D320" s="162">
        <f>SUM(D321+D328+D340+D343)</f>
        <v>599654.49</v>
      </c>
      <c r="E320" s="120">
        <f>SUM(E321+E328+E340+E343)</f>
        <v>934603</v>
      </c>
      <c r="F320" s="107">
        <f>SUM(F321+F328+F340+F343)</f>
        <v>846548.82000000007</v>
      </c>
      <c r="G320" s="120">
        <f>SUM(G321+G328+G340+G343)</f>
        <v>852095</v>
      </c>
      <c r="H320" s="294">
        <f>SUM(H321+H328+H340+H343)</f>
        <v>852095</v>
      </c>
      <c r="I320" s="132">
        <f>H320-F320</f>
        <v>5546.1799999999348</v>
      </c>
      <c r="J320" s="133">
        <f t="shared" si="25"/>
        <v>6.5515181983242243E-3</v>
      </c>
    </row>
    <row r="321" spans="1:10" s="9" customFormat="1" x14ac:dyDescent="0.2">
      <c r="A321" s="34"/>
      <c r="B321" s="24">
        <v>50</v>
      </c>
      <c r="C321" s="58" t="s">
        <v>18</v>
      </c>
      <c r="D321" s="94">
        <f>SUM(D322+D326+D327)</f>
        <v>478140.03</v>
      </c>
      <c r="E321" s="123">
        <f>SUM(E322+E326+E327)</f>
        <v>636396</v>
      </c>
      <c r="F321" s="114">
        <f>SUM(F322+F326+F327)</f>
        <v>646917.27</v>
      </c>
      <c r="G321" s="123">
        <f>SUM(G322+G326+G327)</f>
        <v>678585</v>
      </c>
      <c r="H321" s="302">
        <f>SUM(H322+H326+H327)</f>
        <v>678585</v>
      </c>
      <c r="I321" s="132">
        <f t="shared" si="24"/>
        <v>31667.729999999981</v>
      </c>
      <c r="J321" s="133">
        <f t="shared" si="25"/>
        <v>4.8951746179229261E-2</v>
      </c>
    </row>
    <row r="322" spans="1:10" s="9" customFormat="1" x14ac:dyDescent="0.2">
      <c r="A322" s="34"/>
      <c r="B322" s="6">
        <v>500</v>
      </c>
      <c r="C322" s="68" t="s">
        <v>171</v>
      </c>
      <c r="D322" s="90">
        <f>SUM(D323:D325)</f>
        <v>357099.73</v>
      </c>
      <c r="E322" s="240">
        <f>SUM(E323:E325)</f>
        <v>474949</v>
      </c>
      <c r="F322" s="90">
        <f>SUM(F323:F325)</f>
        <v>484841.88</v>
      </c>
      <c r="G322" s="240">
        <f>SUM(G323:G325)</f>
        <v>505922</v>
      </c>
      <c r="H322" s="301">
        <f>SUM(H323:H325)</f>
        <v>505922</v>
      </c>
      <c r="I322" s="126">
        <f t="shared" si="24"/>
        <v>21080.119999999995</v>
      </c>
      <c r="J322" s="128">
        <f>SUM(H322/F322-1)</f>
        <v>4.3478339783683762E-2</v>
      </c>
    </row>
    <row r="323" spans="1:10" s="9" customFormat="1" ht="25.5" x14ac:dyDescent="0.2">
      <c r="A323" s="34"/>
      <c r="B323" s="6">
        <v>5000</v>
      </c>
      <c r="C323" s="69" t="s">
        <v>330</v>
      </c>
      <c r="D323" s="91">
        <v>0</v>
      </c>
      <c r="E323" s="240">
        <v>33600</v>
      </c>
      <c r="F323" s="90">
        <v>43405.75</v>
      </c>
      <c r="G323" s="233">
        <v>33600</v>
      </c>
      <c r="H323" s="260">
        <v>33600</v>
      </c>
      <c r="I323" s="126">
        <f t="shared" si="24"/>
        <v>-9805.75</v>
      </c>
      <c r="J323" s="128">
        <f t="shared" ref="J323:J386" si="32">SUM(H323/F323-1)</f>
        <v>-0.22590900975101225</v>
      </c>
    </row>
    <row r="324" spans="1:10" s="9" customFormat="1" x14ac:dyDescent="0.2">
      <c r="A324" s="34"/>
      <c r="B324" s="6">
        <v>5001</v>
      </c>
      <c r="C324" s="68" t="s">
        <v>177</v>
      </c>
      <c r="D324" s="101">
        <v>313090.94</v>
      </c>
      <c r="E324" s="240">
        <v>380549</v>
      </c>
      <c r="F324" s="90">
        <v>379973.08</v>
      </c>
      <c r="G324" s="240">
        <v>416466</v>
      </c>
      <c r="H324" s="301">
        <v>416466</v>
      </c>
      <c r="I324" s="126">
        <f t="shared" ref="I324:I387" si="33">H324-F324</f>
        <v>36492.919999999984</v>
      </c>
      <c r="J324" s="128">
        <f t="shared" si="32"/>
        <v>9.6040803732727609E-2</v>
      </c>
    </row>
    <row r="325" spans="1:10" s="9" customFormat="1" x14ac:dyDescent="0.2">
      <c r="A325" s="34"/>
      <c r="B325" s="6">
        <v>5002</v>
      </c>
      <c r="C325" s="68" t="s">
        <v>178</v>
      </c>
      <c r="D325" s="101">
        <v>44008.79</v>
      </c>
      <c r="E325" s="240">
        <v>60800</v>
      </c>
      <c r="F325" s="90">
        <v>61463.05</v>
      </c>
      <c r="G325" s="240">
        <v>55856</v>
      </c>
      <c r="H325" s="301">
        <v>55856</v>
      </c>
      <c r="I325" s="126">
        <f t="shared" si="33"/>
        <v>-5607.0500000000029</v>
      </c>
      <c r="J325" s="128">
        <f t="shared" si="32"/>
        <v>-9.1226354696032907E-2</v>
      </c>
    </row>
    <row r="326" spans="1:10" s="9" customFormat="1" x14ac:dyDescent="0.2">
      <c r="A326" s="34"/>
      <c r="B326" s="6">
        <v>5050</v>
      </c>
      <c r="C326" s="68" t="s">
        <v>65</v>
      </c>
      <c r="D326" s="101">
        <v>1167.1400000000001</v>
      </c>
      <c r="E326" s="240">
        <v>550</v>
      </c>
      <c r="F326" s="90">
        <v>1033.76</v>
      </c>
      <c r="G326" s="233">
        <v>1000</v>
      </c>
      <c r="H326" s="260">
        <v>1000</v>
      </c>
      <c r="I326" s="126">
        <f t="shared" si="33"/>
        <v>-33.759999999999991</v>
      </c>
      <c r="J326" s="128">
        <f t="shared" si="32"/>
        <v>-3.2657483361708706E-2</v>
      </c>
    </row>
    <row r="327" spans="1:10" s="9" customFormat="1" x14ac:dyDescent="0.2">
      <c r="A327" s="34"/>
      <c r="B327" s="6">
        <v>506</v>
      </c>
      <c r="C327" s="68" t="s">
        <v>172</v>
      </c>
      <c r="D327" s="101">
        <v>119873.16</v>
      </c>
      <c r="E327" s="240">
        <v>160897</v>
      </c>
      <c r="F327" s="90">
        <v>161041.63</v>
      </c>
      <c r="G327" s="233">
        <v>171663</v>
      </c>
      <c r="H327" s="260">
        <v>171663</v>
      </c>
      <c r="I327" s="126">
        <f t="shared" si="33"/>
        <v>10621.369999999995</v>
      </c>
      <c r="J327" s="128">
        <f t="shared" si="32"/>
        <v>6.5954188367318478E-2</v>
      </c>
    </row>
    <row r="328" spans="1:10" s="9" customFormat="1" x14ac:dyDescent="0.2">
      <c r="A328" s="34"/>
      <c r="B328" s="24">
        <v>55</v>
      </c>
      <c r="C328" s="58" t="s">
        <v>19</v>
      </c>
      <c r="D328" s="94">
        <f>SUM(D329:D339)</f>
        <v>120793.72</v>
      </c>
      <c r="E328" s="123">
        <f>SUM(E329:E339)</f>
        <v>147698</v>
      </c>
      <c r="F328" s="114">
        <f>SUM(F329:F339)</f>
        <v>165612.03</v>
      </c>
      <c r="G328" s="123">
        <f>SUM(G329:G339)</f>
        <v>172510</v>
      </c>
      <c r="H328" s="302">
        <f>SUM(H329:H339)</f>
        <v>172510</v>
      </c>
      <c r="I328" s="132">
        <f t="shared" si="33"/>
        <v>6897.9700000000012</v>
      </c>
      <c r="J328" s="133">
        <f t="shared" si="32"/>
        <v>4.1651382450900387E-2</v>
      </c>
    </row>
    <row r="329" spans="1:10" s="9" customFormat="1" x14ac:dyDescent="0.2">
      <c r="A329" s="34"/>
      <c r="B329" s="6">
        <v>5500</v>
      </c>
      <c r="C329" s="68" t="s">
        <v>20</v>
      </c>
      <c r="D329" s="101">
        <v>28024.81</v>
      </c>
      <c r="E329" s="240">
        <v>27640</v>
      </c>
      <c r="F329" s="90">
        <v>41432.550000000003</v>
      </c>
      <c r="G329" s="240">
        <v>37900</v>
      </c>
      <c r="H329" s="301">
        <v>37900</v>
      </c>
      <c r="I329" s="126">
        <f t="shared" si="33"/>
        <v>-3532.5500000000029</v>
      </c>
      <c r="J329" s="128">
        <f t="shared" si="32"/>
        <v>-8.5260260350859429E-2</v>
      </c>
    </row>
    <row r="330" spans="1:10" s="9" customFormat="1" x14ac:dyDescent="0.2">
      <c r="A330" s="34"/>
      <c r="B330" s="6">
        <v>5503</v>
      </c>
      <c r="C330" s="68" t="s">
        <v>21</v>
      </c>
      <c r="D330" s="101">
        <v>777.2</v>
      </c>
      <c r="E330" s="240">
        <v>800</v>
      </c>
      <c r="F330" s="90">
        <v>1069.98</v>
      </c>
      <c r="G330" s="240">
        <v>1000</v>
      </c>
      <c r="H330" s="301">
        <v>1000</v>
      </c>
      <c r="I330" s="126">
        <f t="shared" si="33"/>
        <v>-69.980000000000018</v>
      </c>
      <c r="J330" s="128">
        <f t="shared" si="32"/>
        <v>-6.5403091646572875E-2</v>
      </c>
    </row>
    <row r="331" spans="1:10" s="9" customFormat="1" x14ac:dyDescent="0.2">
      <c r="A331" s="34"/>
      <c r="B331" s="6">
        <v>5504</v>
      </c>
      <c r="C331" s="68" t="s">
        <v>22</v>
      </c>
      <c r="D331" s="101">
        <v>4508.3900000000003</v>
      </c>
      <c r="E331" s="240">
        <v>4500</v>
      </c>
      <c r="F331" s="90">
        <v>6718.32</v>
      </c>
      <c r="G331" s="240">
        <v>7000</v>
      </c>
      <c r="H331" s="301">
        <v>7000</v>
      </c>
      <c r="I331" s="126">
        <f t="shared" si="33"/>
        <v>281.68000000000029</v>
      </c>
      <c r="J331" s="128">
        <f t="shared" si="32"/>
        <v>4.1927148453780205E-2</v>
      </c>
    </row>
    <row r="332" spans="1:10" s="9" customFormat="1" ht="25.5" x14ac:dyDescent="0.2">
      <c r="A332" s="34"/>
      <c r="B332" s="6">
        <v>5511</v>
      </c>
      <c r="C332" s="68" t="s">
        <v>173</v>
      </c>
      <c r="D332" s="101">
        <v>46962.1</v>
      </c>
      <c r="E332" s="240">
        <v>53394</v>
      </c>
      <c r="F332" s="90">
        <v>51645.04</v>
      </c>
      <c r="G332" s="240">
        <v>59000</v>
      </c>
      <c r="H332" s="301">
        <v>59000</v>
      </c>
      <c r="I332" s="126">
        <f t="shared" si="33"/>
        <v>7354.9599999999991</v>
      </c>
      <c r="J332" s="128">
        <f t="shared" si="32"/>
        <v>0.14241367612456113</v>
      </c>
    </row>
    <row r="333" spans="1:10" s="9" customFormat="1" x14ac:dyDescent="0.2">
      <c r="A333" s="34"/>
      <c r="B333" s="6">
        <v>5513</v>
      </c>
      <c r="C333" s="68" t="s">
        <v>23</v>
      </c>
      <c r="D333" s="101">
        <v>18226.080000000002</v>
      </c>
      <c r="E333" s="240">
        <v>20325</v>
      </c>
      <c r="F333" s="90">
        <v>25838.85</v>
      </c>
      <c r="G333" s="240">
        <v>28000</v>
      </c>
      <c r="H333" s="301">
        <v>28000</v>
      </c>
      <c r="I333" s="126">
        <f t="shared" si="33"/>
        <v>2161.1500000000015</v>
      </c>
      <c r="J333" s="128">
        <f t="shared" si="32"/>
        <v>8.3639558262074365E-2</v>
      </c>
    </row>
    <row r="334" spans="1:10" s="9" customFormat="1" x14ac:dyDescent="0.2">
      <c r="A334" s="34"/>
      <c r="B334" s="6">
        <v>5514</v>
      </c>
      <c r="C334" s="68" t="s">
        <v>174</v>
      </c>
      <c r="D334" s="101">
        <v>15186.59</v>
      </c>
      <c r="E334" s="240">
        <v>21899</v>
      </c>
      <c r="F334" s="90">
        <v>22611.81</v>
      </c>
      <c r="G334" s="240">
        <v>22000</v>
      </c>
      <c r="H334" s="301">
        <v>22000</v>
      </c>
      <c r="I334" s="126">
        <f t="shared" si="33"/>
        <v>-611.81000000000131</v>
      </c>
      <c r="J334" s="128">
        <f t="shared" si="32"/>
        <v>-2.7057099807578533E-2</v>
      </c>
    </row>
    <row r="335" spans="1:10" s="9" customFormat="1" x14ac:dyDescent="0.2">
      <c r="A335" s="34"/>
      <c r="B335" s="6">
        <v>5515</v>
      </c>
      <c r="C335" s="68" t="s">
        <v>24</v>
      </c>
      <c r="D335" s="101">
        <v>5776</v>
      </c>
      <c r="E335" s="240">
        <v>16600</v>
      </c>
      <c r="F335" s="90">
        <v>15321.37</v>
      </c>
      <c r="G335" s="240">
        <v>15000</v>
      </c>
      <c r="H335" s="301">
        <v>15000</v>
      </c>
      <c r="I335" s="126">
        <f t="shared" si="33"/>
        <v>-321.3700000000008</v>
      </c>
      <c r="J335" s="128">
        <f t="shared" si="32"/>
        <v>-2.097527832041135E-2</v>
      </c>
    </row>
    <row r="336" spans="1:10" s="9" customFormat="1" x14ac:dyDescent="0.2">
      <c r="A336" s="34"/>
      <c r="B336" s="6">
        <v>5522</v>
      </c>
      <c r="C336" s="68" t="s">
        <v>66</v>
      </c>
      <c r="D336" s="101">
        <v>806.65</v>
      </c>
      <c r="E336" s="240">
        <v>1800</v>
      </c>
      <c r="F336" s="90">
        <v>528.5</v>
      </c>
      <c r="G336" s="240">
        <v>1800</v>
      </c>
      <c r="H336" s="301">
        <v>1800</v>
      </c>
      <c r="I336" s="126">
        <f t="shared" si="33"/>
        <v>1271.5</v>
      </c>
      <c r="J336" s="128">
        <f t="shared" si="32"/>
        <v>2.4058656575212867</v>
      </c>
    </row>
    <row r="337" spans="1:10" s="9" customFormat="1" x14ac:dyDescent="0.2">
      <c r="A337" s="34"/>
      <c r="B337" s="6">
        <v>5532</v>
      </c>
      <c r="C337" s="68" t="s">
        <v>64</v>
      </c>
      <c r="D337" s="101">
        <v>15.99</v>
      </c>
      <c r="E337" s="240">
        <v>0</v>
      </c>
      <c r="F337" s="90">
        <v>0</v>
      </c>
      <c r="G337" s="240">
        <v>0</v>
      </c>
      <c r="H337" s="301">
        <v>0</v>
      </c>
      <c r="I337" s="126">
        <f t="shared" si="33"/>
        <v>0</v>
      </c>
      <c r="J337" s="128"/>
    </row>
    <row r="338" spans="1:10" s="9" customFormat="1" x14ac:dyDescent="0.2">
      <c r="A338" s="34"/>
      <c r="B338" s="6">
        <v>5539</v>
      </c>
      <c r="C338" s="68" t="s">
        <v>188</v>
      </c>
      <c r="D338" s="101">
        <v>402.53</v>
      </c>
      <c r="E338" s="240">
        <v>540</v>
      </c>
      <c r="F338" s="90">
        <v>446.4</v>
      </c>
      <c r="G338" s="240">
        <v>610</v>
      </c>
      <c r="H338" s="301">
        <v>610</v>
      </c>
      <c r="I338" s="126">
        <f t="shared" si="33"/>
        <v>163.60000000000002</v>
      </c>
      <c r="J338" s="128">
        <f t="shared" si="32"/>
        <v>0.36648745519713266</v>
      </c>
    </row>
    <row r="339" spans="1:10" s="9" customFormat="1" x14ac:dyDescent="0.2">
      <c r="A339" s="34"/>
      <c r="B339" s="6">
        <v>5540</v>
      </c>
      <c r="C339" s="68" t="s">
        <v>185</v>
      </c>
      <c r="D339" s="101">
        <v>107.38</v>
      </c>
      <c r="E339" s="240">
        <v>200</v>
      </c>
      <c r="F339" s="90">
        <v>-0.79</v>
      </c>
      <c r="G339" s="240">
        <v>200</v>
      </c>
      <c r="H339" s="301">
        <v>200</v>
      </c>
      <c r="I339" s="126">
        <f t="shared" si="33"/>
        <v>200.79</v>
      </c>
      <c r="J339" s="128">
        <f>SUM(H339/F339-1)</f>
        <v>-254.1645569620253</v>
      </c>
    </row>
    <row r="340" spans="1:10" s="9" customFormat="1" x14ac:dyDescent="0.2">
      <c r="A340" s="34"/>
      <c r="B340" s="24">
        <v>60</v>
      </c>
      <c r="C340" s="58" t="s">
        <v>62</v>
      </c>
      <c r="D340" s="94">
        <f>SUM(D341:D342)</f>
        <v>651.59</v>
      </c>
      <c r="E340" s="123">
        <f>SUM(E341:E342)</f>
        <v>12959</v>
      </c>
      <c r="F340" s="114">
        <f>SUM(F341:F342)</f>
        <v>12693.84</v>
      </c>
      <c r="G340" s="123">
        <f>SUM(G341:G342)</f>
        <v>1000</v>
      </c>
      <c r="H340" s="302">
        <f>SUM(H341:H342)</f>
        <v>1000</v>
      </c>
      <c r="I340" s="132">
        <f t="shared" si="33"/>
        <v>-11693.84</v>
      </c>
      <c r="J340" s="133">
        <f t="shared" si="32"/>
        <v>-0.92122163190965067</v>
      </c>
    </row>
    <row r="341" spans="1:10" x14ac:dyDescent="0.2">
      <c r="A341" s="36"/>
      <c r="B341" s="22">
        <v>6010</v>
      </c>
      <c r="C341" s="59" t="s">
        <v>176</v>
      </c>
      <c r="D341" s="87">
        <v>650.48</v>
      </c>
      <c r="E341" s="125">
        <v>500</v>
      </c>
      <c r="F341" s="115">
        <v>235.42</v>
      </c>
      <c r="G341" s="233">
        <v>1000</v>
      </c>
      <c r="H341" s="260">
        <v>1000</v>
      </c>
      <c r="I341" s="126">
        <f t="shared" si="33"/>
        <v>764.58</v>
      </c>
      <c r="J341" s="128">
        <f t="shared" si="32"/>
        <v>3.2477274658057942</v>
      </c>
    </row>
    <row r="342" spans="1:10" x14ac:dyDescent="0.2">
      <c r="A342" s="36"/>
      <c r="B342" s="22">
        <v>6080</v>
      </c>
      <c r="C342" s="59" t="s">
        <v>62</v>
      </c>
      <c r="D342" s="87">
        <v>1.1100000000000001</v>
      </c>
      <c r="E342" s="125">
        <v>12459</v>
      </c>
      <c r="F342" s="115">
        <v>12458.42</v>
      </c>
      <c r="G342" s="233">
        <v>0</v>
      </c>
      <c r="H342" s="260">
        <v>0</v>
      </c>
      <c r="I342" s="126">
        <f t="shared" si="33"/>
        <v>-12458.42</v>
      </c>
      <c r="J342" s="128">
        <f t="shared" si="32"/>
        <v>-1</v>
      </c>
    </row>
    <row r="343" spans="1:10" x14ac:dyDescent="0.2">
      <c r="A343" s="36"/>
      <c r="B343" s="10">
        <v>15</v>
      </c>
      <c r="C343" s="67" t="s">
        <v>199</v>
      </c>
      <c r="D343" s="94">
        <f>SUM(D344:D346)</f>
        <v>69.150000000000006</v>
      </c>
      <c r="E343" s="123">
        <f>SUM(E344+E346+E350)</f>
        <v>137550</v>
      </c>
      <c r="F343" s="114">
        <f>SUM(F344+F346+F350)</f>
        <v>21325.68</v>
      </c>
      <c r="G343" s="232">
        <v>0</v>
      </c>
      <c r="H343" s="74">
        <v>0</v>
      </c>
      <c r="I343" s="132">
        <f>H343-F343</f>
        <v>-21325.68</v>
      </c>
      <c r="J343" s="133">
        <f t="shared" si="32"/>
        <v>-1</v>
      </c>
    </row>
    <row r="344" spans="1:10" x14ac:dyDescent="0.2">
      <c r="A344" s="36"/>
      <c r="B344" s="6">
        <v>1550</v>
      </c>
      <c r="C344" s="68" t="s">
        <v>612</v>
      </c>
      <c r="D344" s="99">
        <v>69.150000000000006</v>
      </c>
      <c r="E344" s="125">
        <v>0</v>
      </c>
      <c r="F344" s="115">
        <f>SUM(F345)</f>
        <v>413.28</v>
      </c>
      <c r="G344" s="233"/>
      <c r="H344" s="260"/>
      <c r="I344" s="126">
        <f t="shared" si="33"/>
        <v>-413.28</v>
      </c>
      <c r="J344" s="128">
        <f t="shared" si="32"/>
        <v>-1</v>
      </c>
    </row>
    <row r="345" spans="1:10" x14ac:dyDescent="0.2">
      <c r="A345" s="36"/>
      <c r="B345" s="6"/>
      <c r="C345" s="68" t="s">
        <v>700</v>
      </c>
      <c r="D345" s="99"/>
      <c r="E345" s="125"/>
      <c r="F345" s="115">
        <v>413.28</v>
      </c>
      <c r="G345" s="233"/>
      <c r="H345" s="260"/>
      <c r="I345" s="126">
        <f t="shared" si="33"/>
        <v>-413.28</v>
      </c>
      <c r="J345" s="128">
        <f t="shared" si="32"/>
        <v>-1</v>
      </c>
    </row>
    <row r="346" spans="1:10" x14ac:dyDescent="0.2">
      <c r="A346" s="36"/>
      <c r="B346" s="6">
        <v>1551</v>
      </c>
      <c r="C346" s="68" t="s">
        <v>186</v>
      </c>
      <c r="D346" s="93"/>
      <c r="E346" s="125">
        <f>SUM(E347:E349)</f>
        <v>137550</v>
      </c>
      <c r="F346" s="115">
        <f>SUM(F347:F349)</f>
        <v>14467.980000000001</v>
      </c>
      <c r="G346" s="233"/>
      <c r="H346" s="260"/>
      <c r="I346" s="126">
        <f t="shared" si="33"/>
        <v>-14467.980000000001</v>
      </c>
      <c r="J346" s="128">
        <f t="shared" si="32"/>
        <v>-1</v>
      </c>
    </row>
    <row r="347" spans="1:10" ht="25.5" x14ac:dyDescent="0.2">
      <c r="A347" s="36"/>
      <c r="B347" s="22"/>
      <c r="C347" s="59" t="s">
        <v>335</v>
      </c>
      <c r="D347" s="87"/>
      <c r="E347" s="125">
        <v>137550</v>
      </c>
      <c r="F347" s="115">
        <v>0</v>
      </c>
      <c r="G347" s="233"/>
      <c r="H347" s="260"/>
      <c r="I347" s="126">
        <f t="shared" si="33"/>
        <v>0</v>
      </c>
      <c r="J347" s="128"/>
    </row>
    <row r="348" spans="1:10" ht="25.5" x14ac:dyDescent="0.2">
      <c r="A348" s="36"/>
      <c r="B348" s="22"/>
      <c r="C348" s="59" t="s">
        <v>701</v>
      </c>
      <c r="D348" s="87"/>
      <c r="E348" s="125">
        <v>0</v>
      </c>
      <c r="F348" s="92">
        <v>242.28</v>
      </c>
      <c r="G348" s="233"/>
      <c r="H348" s="260"/>
      <c r="I348" s="126">
        <f t="shared" si="33"/>
        <v>-242.28</v>
      </c>
      <c r="J348" s="128">
        <f t="shared" si="32"/>
        <v>-1</v>
      </c>
    </row>
    <row r="349" spans="1:10" x14ac:dyDescent="0.2">
      <c r="A349" s="36"/>
      <c r="B349" s="22"/>
      <c r="C349" s="59" t="s">
        <v>702</v>
      </c>
      <c r="D349" s="87"/>
      <c r="E349" s="125">
        <v>0</v>
      </c>
      <c r="F349" s="92">
        <v>14225.7</v>
      </c>
      <c r="G349" s="233"/>
      <c r="H349" s="260"/>
      <c r="I349" s="126">
        <f t="shared" si="33"/>
        <v>-14225.7</v>
      </c>
      <c r="J349" s="128">
        <f t="shared" si="32"/>
        <v>-1</v>
      </c>
    </row>
    <row r="350" spans="1:10" x14ac:dyDescent="0.2">
      <c r="A350" s="36"/>
      <c r="B350" s="22">
        <v>1554</v>
      </c>
      <c r="C350" s="59" t="s">
        <v>703</v>
      </c>
      <c r="D350" s="87"/>
      <c r="E350" s="125">
        <f>SUM(E351)</f>
        <v>0</v>
      </c>
      <c r="F350" s="92">
        <f>SUM(F351)</f>
        <v>6444.42</v>
      </c>
      <c r="G350" s="233"/>
      <c r="H350" s="260"/>
      <c r="I350" s="126">
        <f t="shared" si="33"/>
        <v>-6444.42</v>
      </c>
      <c r="J350" s="128">
        <f t="shared" si="32"/>
        <v>-1</v>
      </c>
    </row>
    <row r="351" spans="1:10" ht="25.5" x14ac:dyDescent="0.2">
      <c r="A351" s="36"/>
      <c r="B351" s="22"/>
      <c r="C351" s="59" t="s">
        <v>704</v>
      </c>
      <c r="D351" s="87"/>
      <c r="E351" s="125">
        <v>0</v>
      </c>
      <c r="F351" s="92">
        <v>6444.42</v>
      </c>
      <c r="G351" s="233"/>
      <c r="H351" s="260"/>
      <c r="I351" s="126">
        <f t="shared" si="33"/>
        <v>-6444.42</v>
      </c>
      <c r="J351" s="128">
        <f t="shared" si="32"/>
        <v>-1</v>
      </c>
    </row>
    <row r="352" spans="1:10" x14ac:dyDescent="0.2">
      <c r="A352" s="34" t="s">
        <v>334</v>
      </c>
      <c r="B352" s="10" t="s">
        <v>651</v>
      </c>
      <c r="C352" s="67"/>
      <c r="D352" s="107">
        <f>SUM(D353+D358+D366+D367+D368)</f>
        <v>239785.30999999997</v>
      </c>
      <c r="E352" s="120">
        <f>SUM(E353+E358)</f>
        <v>83970</v>
      </c>
      <c r="F352" s="107">
        <f>SUM(F353+F358)</f>
        <v>76181.349999999991</v>
      </c>
      <c r="G352" s="120">
        <f>SUM(G353+G358)</f>
        <v>87376</v>
      </c>
      <c r="H352" s="294">
        <f>SUM(H353+H358)</f>
        <v>87376</v>
      </c>
      <c r="I352" s="132">
        <f t="shared" si="33"/>
        <v>11194.650000000009</v>
      </c>
      <c r="J352" s="133">
        <f t="shared" si="32"/>
        <v>0.14694738279119512</v>
      </c>
    </row>
    <row r="353" spans="1:10" x14ac:dyDescent="0.2">
      <c r="A353" s="34"/>
      <c r="B353" s="24">
        <v>50</v>
      </c>
      <c r="C353" s="58" t="s">
        <v>18</v>
      </c>
      <c r="D353" s="94">
        <v>135022.07999999999</v>
      </c>
      <c r="E353" s="123">
        <f>SUM(E354+E357)</f>
        <v>63729</v>
      </c>
      <c r="F353" s="114">
        <f>SUM(F354+F357)</f>
        <v>63724.489999999991</v>
      </c>
      <c r="G353" s="123">
        <f>SUM(G354+G357)</f>
        <v>72186</v>
      </c>
      <c r="H353" s="302">
        <f>SUM(H354+H357)</f>
        <v>72186</v>
      </c>
      <c r="I353" s="132">
        <f t="shared" si="33"/>
        <v>8461.5100000000093</v>
      </c>
      <c r="J353" s="133">
        <f t="shared" si="32"/>
        <v>0.13278270253712532</v>
      </c>
    </row>
    <row r="354" spans="1:10" x14ac:dyDescent="0.2">
      <c r="A354" s="34"/>
      <c r="B354" s="6">
        <v>500</v>
      </c>
      <c r="C354" s="68" t="s">
        <v>171</v>
      </c>
      <c r="D354" s="93"/>
      <c r="E354" s="240">
        <f>SUM(E355:E356)</f>
        <v>47630</v>
      </c>
      <c r="F354" s="90">
        <f>SUM(F355:F356)</f>
        <v>48702.079999999994</v>
      </c>
      <c r="G354" s="240">
        <f>SUM(G355:G356)</f>
        <v>53951</v>
      </c>
      <c r="H354" s="301">
        <f>SUM(H355:H356)</f>
        <v>53951</v>
      </c>
      <c r="I354" s="126">
        <f t="shared" si="33"/>
        <v>5248.9200000000055</v>
      </c>
      <c r="J354" s="128">
        <f t="shared" si="32"/>
        <v>0.10777609498403362</v>
      </c>
    </row>
    <row r="355" spans="1:10" x14ac:dyDescent="0.2">
      <c r="A355" s="34"/>
      <c r="B355" s="6">
        <v>5001</v>
      </c>
      <c r="C355" s="68" t="s">
        <v>177</v>
      </c>
      <c r="D355" s="93"/>
      <c r="E355" s="240">
        <v>44880</v>
      </c>
      <c r="F355" s="90">
        <v>45008.59</v>
      </c>
      <c r="G355" s="240">
        <v>50831</v>
      </c>
      <c r="H355" s="301">
        <v>50831</v>
      </c>
      <c r="I355" s="126">
        <f t="shared" si="33"/>
        <v>5822.4100000000035</v>
      </c>
      <c r="J355" s="128">
        <f t="shared" si="32"/>
        <v>0.12936219508320534</v>
      </c>
    </row>
    <row r="356" spans="1:10" x14ac:dyDescent="0.2">
      <c r="A356" s="34"/>
      <c r="B356" s="6">
        <v>5002</v>
      </c>
      <c r="C356" s="68" t="s">
        <v>178</v>
      </c>
      <c r="D356" s="93"/>
      <c r="E356" s="240">
        <v>2750</v>
      </c>
      <c r="F356" s="90">
        <v>3693.49</v>
      </c>
      <c r="G356" s="240">
        <v>3120</v>
      </c>
      <c r="H356" s="301">
        <v>3120</v>
      </c>
      <c r="I356" s="126">
        <f t="shared" si="33"/>
        <v>-573.48999999999978</v>
      </c>
      <c r="J356" s="128">
        <f t="shared" si="32"/>
        <v>-0.15527048942869748</v>
      </c>
    </row>
    <row r="357" spans="1:10" x14ac:dyDescent="0.2">
      <c r="A357" s="34"/>
      <c r="B357" s="6">
        <v>506</v>
      </c>
      <c r="C357" s="68" t="s">
        <v>172</v>
      </c>
      <c r="D357" s="93"/>
      <c r="E357" s="240">
        <v>16099</v>
      </c>
      <c r="F357" s="90">
        <v>15022.41</v>
      </c>
      <c r="G357" s="240">
        <v>18235</v>
      </c>
      <c r="H357" s="301">
        <v>18235</v>
      </c>
      <c r="I357" s="126">
        <f t="shared" si="33"/>
        <v>3212.59</v>
      </c>
      <c r="J357" s="128">
        <f t="shared" si="32"/>
        <v>0.21385317003064097</v>
      </c>
    </row>
    <row r="358" spans="1:10" x14ac:dyDescent="0.2">
      <c r="A358" s="34"/>
      <c r="B358" s="24">
        <v>55</v>
      </c>
      <c r="C358" s="58" t="s">
        <v>19</v>
      </c>
      <c r="D358" s="94">
        <v>20128.14</v>
      </c>
      <c r="E358" s="123">
        <f>SUM(E359:E365)</f>
        <v>20241</v>
      </c>
      <c r="F358" s="114">
        <f>SUM(F359:F365)</f>
        <v>12456.859999999999</v>
      </c>
      <c r="G358" s="123">
        <f>SUM(G359:G364)</f>
        <v>15190</v>
      </c>
      <c r="H358" s="302">
        <f>SUM(H359:H364)</f>
        <v>15190</v>
      </c>
      <c r="I358" s="132">
        <f t="shared" si="33"/>
        <v>2733.1400000000012</v>
      </c>
      <c r="J358" s="133">
        <f t="shared" si="32"/>
        <v>0.21940842234720481</v>
      </c>
    </row>
    <row r="359" spans="1:10" x14ac:dyDescent="0.2">
      <c r="A359" s="34"/>
      <c r="B359" s="6">
        <v>5500</v>
      </c>
      <c r="C359" s="68" t="s">
        <v>20</v>
      </c>
      <c r="D359" s="93"/>
      <c r="E359" s="240">
        <v>6404</v>
      </c>
      <c r="F359" s="90">
        <v>4137.1499999999996</v>
      </c>
      <c r="G359" s="240">
        <v>5050</v>
      </c>
      <c r="H359" s="301">
        <v>5050</v>
      </c>
      <c r="I359" s="126">
        <f t="shared" si="33"/>
        <v>912.85000000000036</v>
      </c>
      <c r="J359" s="128">
        <f t="shared" si="32"/>
        <v>0.22064706379995891</v>
      </c>
    </row>
    <row r="360" spans="1:10" x14ac:dyDescent="0.2">
      <c r="A360" s="34"/>
      <c r="B360" s="6">
        <v>5504</v>
      </c>
      <c r="C360" s="68" t="s">
        <v>22</v>
      </c>
      <c r="D360" s="93"/>
      <c r="E360" s="240">
        <v>910</v>
      </c>
      <c r="F360" s="90">
        <v>476.56</v>
      </c>
      <c r="G360" s="240">
        <v>800</v>
      </c>
      <c r="H360" s="301">
        <v>800</v>
      </c>
      <c r="I360" s="126">
        <f t="shared" si="33"/>
        <v>323.44</v>
      </c>
      <c r="J360" s="128">
        <f t="shared" si="32"/>
        <v>0.67869733087124384</v>
      </c>
    </row>
    <row r="361" spans="1:10" ht="25.5" x14ac:dyDescent="0.2">
      <c r="A361" s="34"/>
      <c r="B361" s="6">
        <v>5511</v>
      </c>
      <c r="C361" s="68" t="s">
        <v>173</v>
      </c>
      <c r="D361" s="93"/>
      <c r="E361" s="240">
        <v>4900</v>
      </c>
      <c r="F361" s="90">
        <v>3525.76</v>
      </c>
      <c r="G361" s="240">
        <v>4280</v>
      </c>
      <c r="H361" s="301">
        <v>4280</v>
      </c>
      <c r="I361" s="126">
        <f t="shared" si="33"/>
        <v>754.23999999999978</v>
      </c>
      <c r="J361" s="128">
        <f t="shared" si="32"/>
        <v>0.21392267199128701</v>
      </c>
    </row>
    <row r="362" spans="1:10" x14ac:dyDescent="0.2">
      <c r="A362" s="34"/>
      <c r="B362" s="6">
        <v>5513</v>
      </c>
      <c r="C362" s="68" t="s">
        <v>23</v>
      </c>
      <c r="D362" s="93"/>
      <c r="E362" s="240">
        <v>5000</v>
      </c>
      <c r="F362" s="90">
        <v>3496.76</v>
      </c>
      <c r="G362" s="240">
        <v>3900</v>
      </c>
      <c r="H362" s="301">
        <v>3900</v>
      </c>
      <c r="I362" s="126">
        <f t="shared" si="33"/>
        <v>403.23999999999978</v>
      </c>
      <c r="J362" s="128">
        <f t="shared" si="32"/>
        <v>0.1153181802582961</v>
      </c>
    </row>
    <row r="363" spans="1:10" x14ac:dyDescent="0.2">
      <c r="A363" s="34"/>
      <c r="B363" s="6">
        <v>5514</v>
      </c>
      <c r="C363" s="68" t="s">
        <v>174</v>
      </c>
      <c r="D363" s="93"/>
      <c r="E363" s="240">
        <v>2427</v>
      </c>
      <c r="F363" s="90">
        <v>761.63</v>
      </c>
      <c r="G363" s="240">
        <v>760</v>
      </c>
      <c r="H363" s="301">
        <v>760</v>
      </c>
      <c r="I363" s="126">
        <f t="shared" si="33"/>
        <v>-1.6299999999999955</v>
      </c>
      <c r="J363" s="128">
        <f t="shared" si="32"/>
        <v>-2.1401467904362814E-3</v>
      </c>
    </row>
    <row r="364" spans="1:10" x14ac:dyDescent="0.2">
      <c r="A364" s="34"/>
      <c r="B364" s="6">
        <v>5515</v>
      </c>
      <c r="C364" s="68" t="s">
        <v>24</v>
      </c>
      <c r="D364" s="93"/>
      <c r="E364" s="240">
        <v>600</v>
      </c>
      <c r="F364" s="90">
        <v>19</v>
      </c>
      <c r="G364" s="240">
        <v>400</v>
      </c>
      <c r="H364" s="301">
        <v>400</v>
      </c>
      <c r="I364" s="126">
        <f t="shared" si="33"/>
        <v>381</v>
      </c>
      <c r="J364" s="128">
        <f t="shared" si="32"/>
        <v>20.05263157894737</v>
      </c>
    </row>
    <row r="365" spans="1:10" x14ac:dyDescent="0.2">
      <c r="A365" s="34"/>
      <c r="B365" s="6">
        <v>5539</v>
      </c>
      <c r="C365" s="68" t="s">
        <v>188</v>
      </c>
      <c r="D365" s="93"/>
      <c r="E365" s="240">
        <v>0</v>
      </c>
      <c r="F365" s="90">
        <v>40</v>
      </c>
      <c r="G365" s="240"/>
      <c r="H365" s="301"/>
      <c r="I365" s="126">
        <f t="shared" si="33"/>
        <v>-40</v>
      </c>
      <c r="J365" s="128">
        <f t="shared" si="32"/>
        <v>-1</v>
      </c>
    </row>
    <row r="366" spans="1:10" s="9" customFormat="1" x14ac:dyDescent="0.2">
      <c r="A366" s="34"/>
      <c r="B366" s="10">
        <v>60</v>
      </c>
      <c r="C366" s="67" t="s">
        <v>62</v>
      </c>
      <c r="D366" s="97">
        <v>7.88</v>
      </c>
      <c r="E366" s="239"/>
      <c r="F366" s="89"/>
      <c r="G366" s="239"/>
      <c r="H366" s="300"/>
      <c r="I366" s="126"/>
      <c r="J366" s="128"/>
    </row>
    <row r="367" spans="1:10" s="9" customFormat="1" x14ac:dyDescent="0.2">
      <c r="A367" s="34"/>
      <c r="B367" s="10">
        <v>15</v>
      </c>
      <c r="C367" s="67" t="s">
        <v>418</v>
      </c>
      <c r="D367" s="97">
        <v>19151.21</v>
      </c>
      <c r="E367" s="239"/>
      <c r="F367" s="89"/>
      <c r="G367" s="239"/>
      <c r="H367" s="300"/>
      <c r="I367" s="126"/>
      <c r="J367" s="128"/>
    </row>
    <row r="368" spans="1:10" s="9" customFormat="1" x14ac:dyDescent="0.2">
      <c r="A368" s="34"/>
      <c r="B368" s="10">
        <v>1501</v>
      </c>
      <c r="C368" s="67" t="s">
        <v>650</v>
      </c>
      <c r="D368" s="97">
        <v>65476</v>
      </c>
      <c r="E368" s="239"/>
      <c r="F368" s="89"/>
      <c r="G368" s="239"/>
      <c r="H368" s="300"/>
      <c r="I368" s="126"/>
      <c r="J368" s="128"/>
    </row>
    <row r="369" spans="1:15" s="9" customFormat="1" x14ac:dyDescent="0.2">
      <c r="A369" s="34" t="s">
        <v>67</v>
      </c>
      <c r="B369" s="10" t="s">
        <v>196</v>
      </c>
      <c r="C369" s="67"/>
      <c r="D369" s="162">
        <f>SUM(D370)</f>
        <v>0</v>
      </c>
      <c r="E369" s="120">
        <f>SUM(E370)</f>
        <v>20000</v>
      </c>
      <c r="F369" s="107">
        <f>SUM(F370)</f>
        <v>0</v>
      </c>
      <c r="G369" s="120">
        <f>SUM(G370)</f>
        <v>20000</v>
      </c>
      <c r="H369" s="294">
        <f>SUM(H370)</f>
        <v>50000</v>
      </c>
      <c r="I369" s="132">
        <f t="shared" si="33"/>
        <v>50000</v>
      </c>
      <c r="J369" s="133"/>
    </row>
    <row r="370" spans="1:15" s="9" customFormat="1" x14ac:dyDescent="0.2">
      <c r="A370" s="34"/>
      <c r="B370" s="24">
        <v>60</v>
      </c>
      <c r="C370" s="58" t="s">
        <v>62</v>
      </c>
      <c r="D370" s="94">
        <v>0</v>
      </c>
      <c r="E370" s="120">
        <v>20000</v>
      </c>
      <c r="F370" s="107">
        <v>0</v>
      </c>
      <c r="G370" s="232">
        <v>20000</v>
      </c>
      <c r="H370" s="74">
        <v>50000</v>
      </c>
      <c r="I370" s="132">
        <f t="shared" si="33"/>
        <v>50000</v>
      </c>
      <c r="J370" s="133"/>
    </row>
    <row r="371" spans="1:15" s="9" customFormat="1" x14ac:dyDescent="0.2">
      <c r="A371" s="34" t="s">
        <v>339</v>
      </c>
      <c r="B371" s="10" t="s">
        <v>197</v>
      </c>
      <c r="C371" s="67"/>
      <c r="D371" s="107">
        <f>SUM(D372+D376+D382)</f>
        <v>58248.509999999995</v>
      </c>
      <c r="E371" s="120">
        <f>SUM(E372+E376)</f>
        <v>61780</v>
      </c>
      <c r="F371" s="107">
        <f>SUM(F372+F376)</f>
        <v>62416</v>
      </c>
      <c r="G371" s="120">
        <f>SUM(G372+G376)</f>
        <v>69661</v>
      </c>
      <c r="H371" s="294">
        <f>SUM(H372+H376)</f>
        <v>69661</v>
      </c>
      <c r="I371" s="132">
        <f t="shared" si="33"/>
        <v>7245</v>
      </c>
      <c r="J371" s="133">
        <f t="shared" si="32"/>
        <v>0.11607600615226854</v>
      </c>
    </row>
    <row r="372" spans="1:15" s="9" customFormat="1" x14ac:dyDescent="0.2">
      <c r="A372" s="34"/>
      <c r="B372" s="23">
        <v>4500</v>
      </c>
      <c r="C372" s="24" t="s">
        <v>99</v>
      </c>
      <c r="D372" s="107">
        <f>SUM(D373:D375)</f>
        <v>21170</v>
      </c>
      <c r="E372" s="120">
        <f>SUM(E373:E374)</f>
        <v>26058</v>
      </c>
      <c r="F372" s="107">
        <f>SUM(F373:F374)</f>
        <v>26058</v>
      </c>
      <c r="G372" s="120">
        <f>SUM(G373:G374)</f>
        <v>25908</v>
      </c>
      <c r="H372" s="294">
        <f>SUM(H373:H374)</f>
        <v>25908</v>
      </c>
      <c r="I372" s="132">
        <f t="shared" si="33"/>
        <v>-150</v>
      </c>
      <c r="J372" s="133">
        <f t="shared" si="32"/>
        <v>-5.7563895924476194E-3</v>
      </c>
    </row>
    <row r="373" spans="1:15" s="9" customFormat="1" x14ac:dyDescent="0.2">
      <c r="A373" s="34"/>
      <c r="B373" s="23"/>
      <c r="C373" s="69" t="s">
        <v>181</v>
      </c>
      <c r="D373" s="91">
        <v>2709</v>
      </c>
      <c r="E373" s="124">
        <v>4623</v>
      </c>
      <c r="F373" s="158">
        <v>4623</v>
      </c>
      <c r="G373" s="124">
        <v>4623</v>
      </c>
      <c r="H373" s="293">
        <v>4623</v>
      </c>
      <c r="I373" s="126">
        <f t="shared" si="33"/>
        <v>0</v>
      </c>
      <c r="J373" s="128">
        <f t="shared" si="32"/>
        <v>0</v>
      </c>
    </row>
    <row r="374" spans="1:15" s="9" customFormat="1" x14ac:dyDescent="0.2">
      <c r="A374" s="34"/>
      <c r="B374" s="23"/>
      <c r="C374" s="69" t="s">
        <v>182</v>
      </c>
      <c r="D374" s="91">
        <v>16503</v>
      </c>
      <c r="E374" s="124">
        <v>21435</v>
      </c>
      <c r="F374" s="158">
        <v>21435</v>
      </c>
      <c r="G374" s="124">
        <v>21285</v>
      </c>
      <c r="H374" s="293">
        <v>21285</v>
      </c>
      <c r="I374" s="126">
        <f t="shared" si="33"/>
        <v>-150</v>
      </c>
      <c r="J374" s="128">
        <f t="shared" si="32"/>
        <v>-6.9979006298110935E-3</v>
      </c>
    </row>
    <row r="375" spans="1:15" s="9" customFormat="1" x14ac:dyDescent="0.2">
      <c r="A375" s="34"/>
      <c r="B375" s="23"/>
      <c r="C375" s="69" t="s">
        <v>653</v>
      </c>
      <c r="D375" s="91">
        <v>1958</v>
      </c>
      <c r="E375" s="124"/>
      <c r="F375" s="158"/>
      <c r="G375" s="124"/>
      <c r="H375" s="293"/>
      <c r="I375" s="126">
        <f t="shared" si="33"/>
        <v>0</v>
      </c>
      <c r="J375" s="128"/>
    </row>
    <row r="376" spans="1:15" s="9" customFormat="1" x14ac:dyDescent="0.2">
      <c r="A376" s="34"/>
      <c r="B376" s="26">
        <v>452</v>
      </c>
      <c r="C376" s="70" t="s">
        <v>100</v>
      </c>
      <c r="D376" s="107">
        <f>SUM(D377:D381)</f>
        <v>30453.409999999996</v>
      </c>
      <c r="E376" s="120">
        <f>SUM(E377:E380)</f>
        <v>35722</v>
      </c>
      <c r="F376" s="107">
        <f>SUM(F377:F380)</f>
        <v>36358</v>
      </c>
      <c r="G376" s="120">
        <f>SUM(G377:G380)</f>
        <v>43753</v>
      </c>
      <c r="H376" s="294">
        <f>SUM(H377:H380)</f>
        <v>43753</v>
      </c>
      <c r="I376" s="132">
        <f t="shared" si="33"/>
        <v>7395</v>
      </c>
      <c r="J376" s="133">
        <f t="shared" si="32"/>
        <v>0.20339402607404145</v>
      </c>
    </row>
    <row r="377" spans="1:15" x14ac:dyDescent="0.2">
      <c r="A377" s="36"/>
      <c r="B377" s="25"/>
      <c r="C377" s="69" t="s">
        <v>181</v>
      </c>
      <c r="D377" s="91">
        <v>13594</v>
      </c>
      <c r="E377" s="124">
        <v>25364</v>
      </c>
      <c r="F377" s="158">
        <v>25364</v>
      </c>
      <c r="G377" s="124">
        <v>32404</v>
      </c>
      <c r="H377" s="293">
        <v>32404</v>
      </c>
      <c r="I377" s="126">
        <f t="shared" si="33"/>
        <v>7040</v>
      </c>
      <c r="J377" s="128">
        <f t="shared" si="32"/>
        <v>0.27755874467749564</v>
      </c>
      <c r="K377" s="217"/>
      <c r="L377" s="216"/>
      <c r="M377" s="216"/>
      <c r="N377" s="216"/>
      <c r="O377" s="216"/>
    </row>
    <row r="378" spans="1:15" x14ac:dyDescent="0.2">
      <c r="A378" s="36"/>
      <c r="B378" s="25"/>
      <c r="C378" s="69" t="s">
        <v>337</v>
      </c>
      <c r="D378" s="91">
        <v>4000.35</v>
      </c>
      <c r="E378" s="124">
        <v>5584</v>
      </c>
      <c r="F378" s="158">
        <v>5920</v>
      </c>
      <c r="G378" s="124">
        <v>6275</v>
      </c>
      <c r="H378" s="293">
        <v>6275</v>
      </c>
      <c r="I378" s="126">
        <f t="shared" si="33"/>
        <v>355</v>
      </c>
      <c r="J378" s="128">
        <f t="shared" si="32"/>
        <v>5.9966216216216228E-2</v>
      </c>
    </row>
    <row r="379" spans="1:15" x14ac:dyDescent="0.2">
      <c r="A379" s="36"/>
      <c r="B379" s="25"/>
      <c r="C379" s="69" t="s">
        <v>183</v>
      </c>
      <c r="D379" s="91">
        <v>300</v>
      </c>
      <c r="E379" s="124">
        <v>300</v>
      </c>
      <c r="F379" s="158">
        <v>600</v>
      </c>
      <c r="G379" s="124">
        <v>600</v>
      </c>
      <c r="H379" s="293">
        <v>600</v>
      </c>
      <c r="I379" s="126">
        <f t="shared" si="33"/>
        <v>0</v>
      </c>
      <c r="J379" s="128">
        <f t="shared" si="32"/>
        <v>0</v>
      </c>
    </row>
    <row r="380" spans="1:15" ht="25.5" x14ac:dyDescent="0.2">
      <c r="A380" s="36"/>
      <c r="B380" s="25"/>
      <c r="C380" s="69" t="s">
        <v>336</v>
      </c>
      <c r="D380" s="91">
        <v>0</v>
      </c>
      <c r="E380" s="124">
        <v>4474</v>
      </c>
      <c r="F380" s="158">
        <v>4474</v>
      </c>
      <c r="G380" s="124">
        <v>4474</v>
      </c>
      <c r="H380" s="293">
        <v>4474</v>
      </c>
      <c r="I380" s="126">
        <f t="shared" si="33"/>
        <v>0</v>
      </c>
      <c r="J380" s="128">
        <f t="shared" si="32"/>
        <v>0</v>
      </c>
    </row>
    <row r="381" spans="1:15" x14ac:dyDescent="0.2">
      <c r="A381" s="36"/>
      <c r="B381" s="25"/>
      <c r="C381" s="69" t="s">
        <v>654</v>
      </c>
      <c r="D381" s="91">
        <v>12559.06</v>
      </c>
      <c r="E381" s="124"/>
      <c r="F381" s="158"/>
      <c r="G381" s="124"/>
      <c r="H381" s="293"/>
      <c r="I381" s="126"/>
      <c r="J381" s="128"/>
    </row>
    <row r="382" spans="1:15" s="9" customFormat="1" x14ac:dyDescent="0.2">
      <c r="A382" s="34"/>
      <c r="B382" s="26">
        <v>55</v>
      </c>
      <c r="C382" s="70" t="s">
        <v>19</v>
      </c>
      <c r="D382" s="88">
        <v>6625.1</v>
      </c>
      <c r="E382" s="120"/>
      <c r="F382" s="107"/>
      <c r="G382" s="120"/>
      <c r="H382" s="294"/>
      <c r="I382" s="126"/>
      <c r="J382" s="128"/>
    </row>
    <row r="383" spans="1:15" x14ac:dyDescent="0.2">
      <c r="A383" s="34" t="s">
        <v>613</v>
      </c>
      <c r="B383" s="10" t="s">
        <v>614</v>
      </c>
      <c r="C383" s="69"/>
      <c r="D383" s="88">
        <f>SUM(D384+D385)</f>
        <v>14052.599999999999</v>
      </c>
      <c r="E383" s="124"/>
      <c r="F383" s="158"/>
      <c r="G383" s="124"/>
      <c r="H383" s="293"/>
      <c r="I383" s="126"/>
      <c r="J383" s="128"/>
    </row>
    <row r="384" spans="1:15" x14ac:dyDescent="0.2">
      <c r="A384" s="36"/>
      <c r="B384" s="24">
        <v>50</v>
      </c>
      <c r="C384" s="58" t="s">
        <v>18</v>
      </c>
      <c r="D384" s="88">
        <v>12120.97</v>
      </c>
      <c r="E384" s="124"/>
      <c r="F384" s="158"/>
      <c r="G384" s="124"/>
      <c r="H384" s="293"/>
      <c r="I384" s="126"/>
      <c r="J384" s="128"/>
    </row>
    <row r="385" spans="1:10" x14ac:dyDescent="0.2">
      <c r="A385" s="36"/>
      <c r="B385" s="10">
        <v>55</v>
      </c>
      <c r="C385" s="67" t="s">
        <v>19</v>
      </c>
      <c r="D385" s="88">
        <v>1931.63</v>
      </c>
      <c r="E385" s="124"/>
      <c r="F385" s="158"/>
      <c r="G385" s="124"/>
      <c r="H385" s="293"/>
      <c r="I385" s="126"/>
      <c r="J385" s="128"/>
    </row>
    <row r="386" spans="1:10" x14ac:dyDescent="0.2">
      <c r="A386" s="34" t="s">
        <v>340</v>
      </c>
      <c r="B386" s="10" t="s">
        <v>338</v>
      </c>
      <c r="C386" s="67"/>
      <c r="D386" s="107">
        <f>SUM(D387+D395)</f>
        <v>120972.13</v>
      </c>
      <c r="E386" s="120">
        <f>SUM(E387+E395)</f>
        <v>61103</v>
      </c>
      <c r="F386" s="107">
        <f>SUM(F387+F395)</f>
        <v>61103.09</v>
      </c>
      <c r="G386" s="120">
        <f>SUM(G387+G395)</f>
        <v>0</v>
      </c>
      <c r="H386" s="294">
        <f>SUM(H387+H395)</f>
        <v>0</v>
      </c>
      <c r="I386" s="132">
        <f t="shared" si="33"/>
        <v>-61103.09</v>
      </c>
      <c r="J386" s="133">
        <f t="shared" si="32"/>
        <v>-1</v>
      </c>
    </row>
    <row r="387" spans="1:10" x14ac:dyDescent="0.2">
      <c r="A387" s="36"/>
      <c r="B387" s="24">
        <v>50</v>
      </c>
      <c r="C387" s="58" t="s">
        <v>18</v>
      </c>
      <c r="D387" s="94">
        <v>104564.48</v>
      </c>
      <c r="E387" s="120">
        <f>SUM(E388+E393+E394)</f>
        <v>55631</v>
      </c>
      <c r="F387" s="107">
        <f>SUM(F388+F393+F394)</f>
        <v>55176.82</v>
      </c>
      <c r="G387" s="239">
        <v>0</v>
      </c>
      <c r="H387" s="300">
        <v>0</v>
      </c>
      <c r="I387" s="132">
        <f t="shared" si="33"/>
        <v>-55176.82</v>
      </c>
      <c r="J387" s="133">
        <f t="shared" ref="J387:J450" si="34">SUM(H387/F387-1)</f>
        <v>-1</v>
      </c>
    </row>
    <row r="388" spans="1:10" x14ac:dyDescent="0.2">
      <c r="A388" s="36"/>
      <c r="B388" s="6">
        <v>500</v>
      </c>
      <c r="C388" s="68" t="s">
        <v>171</v>
      </c>
      <c r="D388" s="93"/>
      <c r="E388" s="240">
        <f>SUM(E389:E392)</f>
        <v>31548</v>
      </c>
      <c r="F388" s="90">
        <f>SUM(F389:F392)</f>
        <v>31124.89</v>
      </c>
      <c r="G388" s="233"/>
      <c r="H388" s="260"/>
      <c r="I388" s="126">
        <f t="shared" ref="I388:I451" si="35">H388-F388</f>
        <v>-31124.89</v>
      </c>
      <c r="J388" s="128">
        <f t="shared" si="34"/>
        <v>-1</v>
      </c>
    </row>
    <row r="389" spans="1:10" ht="25.5" x14ac:dyDescent="0.2">
      <c r="A389" s="36"/>
      <c r="B389" s="6">
        <v>5000</v>
      </c>
      <c r="C389" s="69" t="s">
        <v>330</v>
      </c>
      <c r="D389" s="91"/>
      <c r="E389" s="124">
        <v>120</v>
      </c>
      <c r="F389" s="158">
        <v>120</v>
      </c>
      <c r="G389" s="233"/>
      <c r="H389" s="260"/>
      <c r="I389" s="126">
        <f t="shared" si="35"/>
        <v>-120</v>
      </c>
      <c r="J389" s="128">
        <f t="shared" si="34"/>
        <v>-1</v>
      </c>
    </row>
    <row r="390" spans="1:10" x14ac:dyDescent="0.2">
      <c r="A390" s="36"/>
      <c r="B390" s="6">
        <v>5001</v>
      </c>
      <c r="C390" s="68" t="s">
        <v>177</v>
      </c>
      <c r="D390" s="93"/>
      <c r="E390" s="124">
        <v>15413</v>
      </c>
      <c r="F390" s="158">
        <v>15413.4</v>
      </c>
      <c r="G390" s="233"/>
      <c r="H390" s="260"/>
      <c r="I390" s="126">
        <f t="shared" si="35"/>
        <v>-15413.4</v>
      </c>
      <c r="J390" s="128">
        <f t="shared" si="34"/>
        <v>-1</v>
      </c>
    </row>
    <row r="391" spans="1:10" x14ac:dyDescent="0.2">
      <c r="A391" s="36"/>
      <c r="B391" s="6">
        <v>5002</v>
      </c>
      <c r="C391" s="68" t="s">
        <v>178</v>
      </c>
      <c r="D391" s="93"/>
      <c r="E391" s="124">
        <v>15955</v>
      </c>
      <c r="F391" s="158">
        <v>15531.49</v>
      </c>
      <c r="G391" s="233"/>
      <c r="H391" s="260"/>
      <c r="I391" s="126">
        <f t="shared" si="35"/>
        <v>-15531.49</v>
      </c>
      <c r="J391" s="128">
        <f t="shared" si="34"/>
        <v>-1</v>
      </c>
    </row>
    <row r="392" spans="1:10" ht="25.5" x14ac:dyDescent="0.2">
      <c r="A392" s="36"/>
      <c r="B392" s="6">
        <v>5005</v>
      </c>
      <c r="C392" s="68" t="s">
        <v>198</v>
      </c>
      <c r="D392" s="93"/>
      <c r="E392" s="124">
        <v>60</v>
      </c>
      <c r="F392" s="158">
        <v>60</v>
      </c>
      <c r="G392" s="233"/>
      <c r="H392" s="260"/>
      <c r="I392" s="126">
        <f t="shared" si="35"/>
        <v>-60</v>
      </c>
      <c r="J392" s="128">
        <f t="shared" si="34"/>
        <v>-1</v>
      </c>
    </row>
    <row r="393" spans="1:10" x14ac:dyDescent="0.2">
      <c r="A393" s="36"/>
      <c r="B393" s="6">
        <v>5050</v>
      </c>
      <c r="C393" s="68" t="s">
        <v>65</v>
      </c>
      <c r="D393" s="93"/>
      <c r="E393" s="124">
        <v>166</v>
      </c>
      <c r="F393" s="158">
        <v>166.08</v>
      </c>
      <c r="G393" s="233"/>
      <c r="H393" s="260"/>
      <c r="I393" s="126">
        <f t="shared" si="35"/>
        <v>-166.08</v>
      </c>
      <c r="J393" s="128">
        <f t="shared" si="34"/>
        <v>-1</v>
      </c>
    </row>
    <row r="394" spans="1:10" x14ac:dyDescent="0.2">
      <c r="A394" s="36"/>
      <c r="B394" s="6">
        <v>506</v>
      </c>
      <c r="C394" s="68" t="s">
        <v>172</v>
      </c>
      <c r="D394" s="93"/>
      <c r="E394" s="124">
        <v>23917</v>
      </c>
      <c r="F394" s="158">
        <v>23885.85</v>
      </c>
      <c r="G394" s="233"/>
      <c r="H394" s="260"/>
      <c r="I394" s="126">
        <f t="shared" si="35"/>
        <v>-23885.85</v>
      </c>
      <c r="J394" s="128">
        <f t="shared" si="34"/>
        <v>-1</v>
      </c>
    </row>
    <row r="395" spans="1:10" x14ac:dyDescent="0.2">
      <c r="A395" s="36"/>
      <c r="B395" s="10">
        <v>55</v>
      </c>
      <c r="C395" s="67" t="s">
        <v>19</v>
      </c>
      <c r="D395" s="97">
        <v>16407.650000000001</v>
      </c>
      <c r="E395" s="120">
        <f>SUM(E396:E398)</f>
        <v>5472</v>
      </c>
      <c r="F395" s="107">
        <f>SUM(F396:F398)</f>
        <v>5926.2699999999995</v>
      </c>
      <c r="G395" s="232">
        <v>0</v>
      </c>
      <c r="H395" s="74">
        <v>0</v>
      </c>
      <c r="I395" s="132">
        <f t="shared" si="35"/>
        <v>-5926.2699999999995</v>
      </c>
      <c r="J395" s="133">
        <f t="shared" si="34"/>
        <v>-1</v>
      </c>
    </row>
    <row r="396" spans="1:10" x14ac:dyDescent="0.2">
      <c r="A396" s="36"/>
      <c r="B396" s="6">
        <v>5500</v>
      </c>
      <c r="C396" s="68" t="s">
        <v>20</v>
      </c>
      <c r="D396" s="93"/>
      <c r="E396" s="124">
        <v>16</v>
      </c>
      <c r="F396" s="158">
        <v>16</v>
      </c>
      <c r="G396" s="233"/>
      <c r="H396" s="260"/>
      <c r="I396" s="126">
        <f t="shared" si="35"/>
        <v>-16</v>
      </c>
      <c r="J396" s="128">
        <f t="shared" si="34"/>
        <v>-1</v>
      </c>
    </row>
    <row r="397" spans="1:10" ht="25.5" x14ac:dyDescent="0.2">
      <c r="A397" s="36"/>
      <c r="B397" s="6">
        <v>5511</v>
      </c>
      <c r="C397" s="68" t="s">
        <v>173</v>
      </c>
      <c r="D397" s="93"/>
      <c r="E397" s="124">
        <v>4870</v>
      </c>
      <c r="F397" s="158">
        <v>5324.32</v>
      </c>
      <c r="G397" s="233"/>
      <c r="H397" s="260"/>
      <c r="I397" s="126">
        <f t="shared" si="35"/>
        <v>-5324.32</v>
      </c>
      <c r="J397" s="128">
        <f t="shared" si="34"/>
        <v>-1</v>
      </c>
    </row>
    <row r="398" spans="1:10" x14ac:dyDescent="0.2">
      <c r="A398" s="36"/>
      <c r="B398" s="6">
        <v>5514</v>
      </c>
      <c r="C398" s="68" t="s">
        <v>174</v>
      </c>
      <c r="D398" s="93"/>
      <c r="E398" s="124">
        <v>586</v>
      </c>
      <c r="F398" s="158">
        <v>585.95000000000005</v>
      </c>
      <c r="G398" s="233"/>
      <c r="H398" s="260"/>
      <c r="I398" s="126">
        <f t="shared" si="35"/>
        <v>-585.95000000000005</v>
      </c>
      <c r="J398" s="128">
        <f t="shared" si="34"/>
        <v>-1</v>
      </c>
    </row>
    <row r="399" spans="1:10" s="9" customFormat="1" x14ac:dyDescent="0.2">
      <c r="A399" s="34" t="s">
        <v>116</v>
      </c>
      <c r="B399" s="10" t="s">
        <v>117</v>
      </c>
      <c r="C399" s="67"/>
      <c r="D399" s="163">
        <f>SUM(D400)</f>
        <v>21792.16</v>
      </c>
      <c r="E399" s="170">
        <f>SUM(E400)</f>
        <v>31911</v>
      </c>
      <c r="F399" s="163">
        <f>SUM(F400)</f>
        <v>22976.639999999999</v>
      </c>
      <c r="G399" s="170">
        <f>SUM(G400)</f>
        <v>65960</v>
      </c>
      <c r="H399" s="303">
        <f>SUM(H400)</f>
        <v>65960</v>
      </c>
      <c r="I399" s="132">
        <f t="shared" si="35"/>
        <v>42983.360000000001</v>
      </c>
      <c r="J399" s="133">
        <f t="shared" si="34"/>
        <v>1.870741762067909</v>
      </c>
    </row>
    <row r="400" spans="1:10" s="9" customFormat="1" x14ac:dyDescent="0.2">
      <c r="A400" s="34"/>
      <c r="B400" s="10">
        <v>65</v>
      </c>
      <c r="C400" s="67" t="s">
        <v>157</v>
      </c>
      <c r="D400" s="163">
        <f>SUM(D401:D403)</f>
        <v>21792.16</v>
      </c>
      <c r="E400" s="170">
        <f>SUM(E401:E403)</f>
        <v>31911</v>
      </c>
      <c r="F400" s="163">
        <f>SUM(F401:F403)</f>
        <v>22976.639999999999</v>
      </c>
      <c r="G400" s="170">
        <f>SUM(G401:G403)</f>
        <v>65960</v>
      </c>
      <c r="H400" s="303">
        <f>SUM(H401:H403)</f>
        <v>65960</v>
      </c>
      <c r="I400" s="132">
        <f t="shared" si="35"/>
        <v>42983.360000000001</v>
      </c>
      <c r="J400" s="133">
        <f t="shared" si="34"/>
        <v>1.870741762067909</v>
      </c>
    </row>
    <row r="401" spans="1:10" s="11" customFormat="1" ht="25.5" x14ac:dyDescent="0.2">
      <c r="A401" s="50"/>
      <c r="B401" s="25" t="s">
        <v>43</v>
      </c>
      <c r="C401" s="69" t="s">
        <v>68</v>
      </c>
      <c r="D401" s="91">
        <v>19837.12</v>
      </c>
      <c r="E401" s="241">
        <v>30125</v>
      </c>
      <c r="F401" s="270">
        <v>21190.48</v>
      </c>
      <c r="G401" s="233">
        <v>64470</v>
      </c>
      <c r="H401" s="260">
        <v>64470</v>
      </c>
      <c r="I401" s="126">
        <f t="shared" si="35"/>
        <v>43279.520000000004</v>
      </c>
      <c r="J401" s="128">
        <f t="shared" si="34"/>
        <v>2.0424039474329985</v>
      </c>
    </row>
    <row r="402" spans="1:10" x14ac:dyDescent="0.2">
      <c r="A402" s="36"/>
      <c r="B402" s="21">
        <v>6502</v>
      </c>
      <c r="C402" s="22" t="s">
        <v>78</v>
      </c>
      <c r="D402" s="87">
        <v>537</v>
      </c>
      <c r="E402" s="241">
        <v>536</v>
      </c>
      <c r="F402" s="270">
        <v>536.57000000000005</v>
      </c>
      <c r="G402" s="233">
        <v>419</v>
      </c>
      <c r="H402" s="260">
        <v>419</v>
      </c>
      <c r="I402" s="126">
        <f t="shared" si="35"/>
        <v>-117.57000000000005</v>
      </c>
      <c r="J402" s="128">
        <f t="shared" si="34"/>
        <v>-0.21911400190096364</v>
      </c>
    </row>
    <row r="403" spans="1:10" ht="26.25" thickBot="1" x14ac:dyDescent="0.25">
      <c r="A403" s="36"/>
      <c r="B403" s="21">
        <v>6508</v>
      </c>
      <c r="C403" s="22" t="s">
        <v>571</v>
      </c>
      <c r="D403" s="95">
        <v>1418.04</v>
      </c>
      <c r="E403" s="242">
        <v>1250</v>
      </c>
      <c r="F403" s="271">
        <v>1249.5899999999999</v>
      </c>
      <c r="G403" s="249">
        <v>1071</v>
      </c>
      <c r="H403" s="275">
        <v>1071</v>
      </c>
      <c r="I403" s="126">
        <f t="shared" si="35"/>
        <v>-178.58999999999992</v>
      </c>
      <c r="J403" s="128">
        <f t="shared" si="34"/>
        <v>-0.14291887739178444</v>
      </c>
    </row>
    <row r="404" spans="1:10" ht="13.5" thickBot="1" x14ac:dyDescent="0.25">
      <c r="A404" s="209" t="s">
        <v>44</v>
      </c>
      <c r="B404" s="181" t="s">
        <v>118</v>
      </c>
      <c r="C404" s="212"/>
      <c r="D404" s="213">
        <f>SUM(D405+D408+D424)</f>
        <v>38695.240000000005</v>
      </c>
      <c r="E404" s="215">
        <f>SUM(E405+E408)</f>
        <v>21560</v>
      </c>
      <c r="F404" s="213">
        <f>SUM(F405+F408)</f>
        <v>10065.4</v>
      </c>
      <c r="G404" s="215">
        <f>SUM(G405+G408)</f>
        <v>8691</v>
      </c>
      <c r="H404" s="304">
        <f>SUM(H405+H408)</f>
        <v>8691</v>
      </c>
      <c r="I404" s="184">
        <f t="shared" si="35"/>
        <v>-1374.3999999999996</v>
      </c>
      <c r="J404" s="185">
        <f t="shared" si="34"/>
        <v>-0.13654698273292665</v>
      </c>
    </row>
    <row r="405" spans="1:10" x14ac:dyDescent="0.2">
      <c r="A405" s="34" t="s">
        <v>274</v>
      </c>
      <c r="B405" s="10" t="s">
        <v>275</v>
      </c>
      <c r="C405" s="176"/>
      <c r="D405" s="164">
        <f t="shared" ref="D405:H406" si="36">SUM(D406)</f>
        <v>1500</v>
      </c>
      <c r="E405" s="243">
        <f t="shared" si="36"/>
        <v>1500</v>
      </c>
      <c r="F405" s="164">
        <f t="shared" si="36"/>
        <v>0</v>
      </c>
      <c r="G405" s="243">
        <f t="shared" si="36"/>
        <v>1500</v>
      </c>
      <c r="H405" s="321">
        <f t="shared" si="36"/>
        <v>1500</v>
      </c>
      <c r="I405" s="132">
        <f t="shared" si="35"/>
        <v>1500</v>
      </c>
      <c r="J405" s="128"/>
    </row>
    <row r="406" spans="1:10" ht="25.5" x14ac:dyDescent="0.2">
      <c r="A406" s="34"/>
      <c r="B406" s="23">
        <v>413</v>
      </c>
      <c r="C406" s="70" t="s">
        <v>98</v>
      </c>
      <c r="D406" s="163">
        <f t="shared" si="36"/>
        <v>1500</v>
      </c>
      <c r="E406" s="170">
        <f t="shared" si="36"/>
        <v>1500</v>
      </c>
      <c r="F406" s="163">
        <f t="shared" si="36"/>
        <v>0</v>
      </c>
      <c r="G406" s="170">
        <f t="shared" si="36"/>
        <v>1500</v>
      </c>
      <c r="H406" s="303">
        <f t="shared" si="36"/>
        <v>1500</v>
      </c>
      <c r="I406" s="132">
        <f t="shared" si="35"/>
        <v>1500</v>
      </c>
      <c r="J406" s="128"/>
    </row>
    <row r="407" spans="1:10" ht="25.5" x14ac:dyDescent="0.2">
      <c r="A407" s="34"/>
      <c r="B407" s="21">
        <v>4139</v>
      </c>
      <c r="C407" s="69" t="s">
        <v>276</v>
      </c>
      <c r="D407" s="91">
        <v>1500</v>
      </c>
      <c r="E407" s="241">
        <v>1500</v>
      </c>
      <c r="F407" s="270">
        <v>0</v>
      </c>
      <c r="G407" s="241">
        <v>1500</v>
      </c>
      <c r="H407" s="305">
        <v>1500</v>
      </c>
      <c r="I407" s="126">
        <f t="shared" si="35"/>
        <v>1500</v>
      </c>
      <c r="J407" s="128"/>
    </row>
    <row r="408" spans="1:10" s="9" customFormat="1" x14ac:dyDescent="0.2">
      <c r="A408" s="34" t="s">
        <v>45</v>
      </c>
      <c r="B408" s="10" t="s">
        <v>119</v>
      </c>
      <c r="C408" s="177"/>
      <c r="D408" s="107">
        <f>SUM(D409+D411+D412+D417)</f>
        <v>18421</v>
      </c>
      <c r="E408" s="120">
        <f>SUM(E409+E411+E412+E417)</f>
        <v>20060</v>
      </c>
      <c r="F408" s="107">
        <f>SUM(F409+F411+F412+F417)</f>
        <v>10065.4</v>
      </c>
      <c r="G408" s="120">
        <f>SUM(G409+G411+G412+G417)</f>
        <v>7191</v>
      </c>
      <c r="H408" s="294">
        <f>SUM(H409+H411+H412+H417)</f>
        <v>7191</v>
      </c>
      <c r="I408" s="132">
        <f t="shared" si="35"/>
        <v>-2874.3999999999996</v>
      </c>
      <c r="J408" s="133">
        <f t="shared" si="34"/>
        <v>-0.28557235678661552</v>
      </c>
    </row>
    <row r="409" spans="1:10" s="9" customFormat="1" x14ac:dyDescent="0.2">
      <c r="A409" s="34"/>
      <c r="B409" s="23">
        <v>4500</v>
      </c>
      <c r="C409" s="24" t="s">
        <v>99</v>
      </c>
      <c r="D409" s="94">
        <v>200</v>
      </c>
      <c r="E409" s="120">
        <f>SUM(E410)</f>
        <v>600</v>
      </c>
      <c r="F409" s="107">
        <f>SUM(F410)</f>
        <v>600</v>
      </c>
      <c r="G409" s="120">
        <f>SUM(G410)</f>
        <v>0</v>
      </c>
      <c r="H409" s="294">
        <f>SUM(H410)</f>
        <v>0</v>
      </c>
      <c r="I409" s="132">
        <f>H409-F409</f>
        <v>-600</v>
      </c>
      <c r="J409" s="133">
        <f t="shared" si="34"/>
        <v>-1</v>
      </c>
    </row>
    <row r="410" spans="1:10" x14ac:dyDescent="0.2">
      <c r="A410" s="36"/>
      <c r="B410" s="6"/>
      <c r="C410" s="176" t="s">
        <v>508</v>
      </c>
      <c r="D410" s="102"/>
      <c r="E410" s="124">
        <v>600</v>
      </c>
      <c r="F410" s="158">
        <v>600</v>
      </c>
      <c r="G410" s="124"/>
      <c r="H410" s="293"/>
      <c r="I410" s="126">
        <f t="shared" si="35"/>
        <v>-600</v>
      </c>
      <c r="J410" s="128">
        <f t="shared" si="34"/>
        <v>-1</v>
      </c>
    </row>
    <row r="411" spans="1:10" s="9" customFormat="1" x14ac:dyDescent="0.2">
      <c r="A411" s="34"/>
      <c r="B411" s="26">
        <v>452</v>
      </c>
      <c r="C411" s="70" t="s">
        <v>100</v>
      </c>
      <c r="D411" s="88">
        <v>0</v>
      </c>
      <c r="E411" s="120">
        <v>7</v>
      </c>
      <c r="F411" s="107">
        <v>7</v>
      </c>
      <c r="G411" s="120">
        <v>0</v>
      </c>
      <c r="H411" s="294">
        <v>0</v>
      </c>
      <c r="I411" s="126">
        <f t="shared" si="35"/>
        <v>-7</v>
      </c>
      <c r="J411" s="128">
        <f t="shared" si="34"/>
        <v>-1</v>
      </c>
    </row>
    <row r="412" spans="1:10" s="9" customFormat="1" x14ac:dyDescent="0.2">
      <c r="A412" s="34"/>
      <c r="B412" s="10">
        <v>50</v>
      </c>
      <c r="C412" s="67" t="s">
        <v>18</v>
      </c>
      <c r="D412" s="107">
        <f>SUM(D413+D416)</f>
        <v>13062.21</v>
      </c>
      <c r="E412" s="120">
        <f>SUM(E413+E416)</f>
        <v>14251</v>
      </c>
      <c r="F412" s="107">
        <f>SUM(F413+F416)</f>
        <v>5075.75</v>
      </c>
      <c r="G412" s="120">
        <f>SUM(G413+G416)</f>
        <v>4336</v>
      </c>
      <c r="H412" s="294">
        <f>SUM(H413+H416)</f>
        <v>4336</v>
      </c>
      <c r="I412" s="132">
        <f t="shared" si="35"/>
        <v>-739.75</v>
      </c>
      <c r="J412" s="133">
        <f t="shared" si="34"/>
        <v>-0.14574200857016206</v>
      </c>
    </row>
    <row r="413" spans="1:10" s="9" customFormat="1" x14ac:dyDescent="0.2">
      <c r="A413" s="34"/>
      <c r="B413" s="6">
        <v>500</v>
      </c>
      <c r="C413" s="68" t="s">
        <v>171</v>
      </c>
      <c r="D413" s="90">
        <f>SUM(D414:D415)</f>
        <v>9405.0299999999988</v>
      </c>
      <c r="E413" s="240">
        <f>SUM(E414:E415)</f>
        <v>10000</v>
      </c>
      <c r="F413" s="90">
        <f>SUM(F414:F415)</f>
        <v>3562.4</v>
      </c>
      <c r="G413" s="240">
        <f>SUM(G414:G415)</f>
        <v>3240</v>
      </c>
      <c r="H413" s="301">
        <f>SUM(H414:H415)</f>
        <v>3240</v>
      </c>
      <c r="I413" s="126">
        <f t="shared" si="35"/>
        <v>-322.40000000000009</v>
      </c>
      <c r="J413" s="128">
        <f t="shared" si="34"/>
        <v>-9.0500785986975085E-2</v>
      </c>
    </row>
    <row r="414" spans="1:10" s="9" customFormat="1" x14ac:dyDescent="0.2">
      <c r="A414" s="34"/>
      <c r="B414" s="6">
        <v>5002</v>
      </c>
      <c r="C414" s="68" t="s">
        <v>178</v>
      </c>
      <c r="D414" s="93">
        <v>9163.2199999999993</v>
      </c>
      <c r="E414" s="240">
        <v>9000</v>
      </c>
      <c r="F414" s="90">
        <v>3382.35</v>
      </c>
      <c r="G414" s="240">
        <v>3240</v>
      </c>
      <c r="H414" s="301">
        <v>3240</v>
      </c>
      <c r="I414" s="126">
        <f t="shared" si="35"/>
        <v>-142.34999999999991</v>
      </c>
      <c r="J414" s="128">
        <f t="shared" si="34"/>
        <v>-4.2086123553150889E-2</v>
      </c>
    </row>
    <row r="415" spans="1:10" s="9" customFormat="1" ht="25.5" x14ac:dyDescent="0.2">
      <c r="A415" s="34"/>
      <c r="B415" s="6">
        <v>5005</v>
      </c>
      <c r="C415" s="68" t="s">
        <v>198</v>
      </c>
      <c r="D415" s="93">
        <v>241.81</v>
      </c>
      <c r="E415" s="240">
        <v>1000</v>
      </c>
      <c r="F415" s="90">
        <v>180.05</v>
      </c>
      <c r="G415" s="240">
        <v>0</v>
      </c>
      <c r="H415" s="301">
        <v>0</v>
      </c>
      <c r="I415" s="126">
        <f t="shared" si="35"/>
        <v>-180.05</v>
      </c>
      <c r="J415" s="128">
        <f t="shared" si="34"/>
        <v>-1</v>
      </c>
    </row>
    <row r="416" spans="1:10" s="9" customFormat="1" x14ac:dyDescent="0.2">
      <c r="A416" s="34"/>
      <c r="B416" s="6">
        <v>506</v>
      </c>
      <c r="C416" s="68" t="s">
        <v>172</v>
      </c>
      <c r="D416" s="93">
        <v>3657.18</v>
      </c>
      <c r="E416" s="240">
        <v>4251</v>
      </c>
      <c r="F416" s="90">
        <v>1513.35</v>
      </c>
      <c r="G416" s="240">
        <v>1096</v>
      </c>
      <c r="H416" s="301">
        <v>1096</v>
      </c>
      <c r="I416" s="126">
        <f t="shared" si="35"/>
        <v>-417.34999999999991</v>
      </c>
      <c r="J416" s="128">
        <f t="shared" si="34"/>
        <v>-0.27577890111342385</v>
      </c>
    </row>
    <row r="417" spans="1:10" s="9" customFormat="1" x14ac:dyDescent="0.2">
      <c r="A417" s="34"/>
      <c r="B417" s="10">
        <v>55</v>
      </c>
      <c r="C417" s="67" t="s">
        <v>19</v>
      </c>
      <c r="D417" s="107">
        <f>SUM(D418:D423)</f>
        <v>5158.7900000000009</v>
      </c>
      <c r="E417" s="120">
        <f>SUM(E418:E423)</f>
        <v>5202</v>
      </c>
      <c r="F417" s="107">
        <f>SUM(F418:F423)</f>
        <v>4382.6499999999996</v>
      </c>
      <c r="G417" s="120">
        <f>SUM(G418:G423)</f>
        <v>2855</v>
      </c>
      <c r="H417" s="294">
        <f>SUM(H418:H423)</f>
        <v>2855</v>
      </c>
      <c r="I417" s="132">
        <f t="shared" si="35"/>
        <v>-1527.6499999999996</v>
      </c>
      <c r="J417" s="133">
        <f t="shared" si="34"/>
        <v>-0.34856764742792601</v>
      </c>
    </row>
    <row r="418" spans="1:10" x14ac:dyDescent="0.2">
      <c r="A418" s="36"/>
      <c r="B418" s="6">
        <v>5500</v>
      </c>
      <c r="C418" s="68" t="s">
        <v>20</v>
      </c>
      <c r="D418" s="93">
        <v>721.7</v>
      </c>
      <c r="E418" s="124">
        <v>200</v>
      </c>
      <c r="F418" s="158">
        <v>180.4</v>
      </c>
      <c r="G418" s="124">
        <v>200</v>
      </c>
      <c r="H418" s="293">
        <v>200</v>
      </c>
      <c r="I418" s="126">
        <f t="shared" si="35"/>
        <v>19.599999999999994</v>
      </c>
      <c r="J418" s="128">
        <f t="shared" si="34"/>
        <v>0.10864745011086474</v>
      </c>
    </row>
    <row r="419" spans="1:10" s="9" customFormat="1" ht="25.5" x14ac:dyDescent="0.2">
      <c r="A419" s="34"/>
      <c r="B419" s="6">
        <v>5511</v>
      </c>
      <c r="C419" s="68" t="s">
        <v>173</v>
      </c>
      <c r="D419" s="93">
        <v>1752.94</v>
      </c>
      <c r="E419" s="124">
        <v>1547</v>
      </c>
      <c r="F419" s="158">
        <v>661.66</v>
      </c>
      <c r="G419" s="124">
        <v>595</v>
      </c>
      <c r="H419" s="293">
        <v>595</v>
      </c>
      <c r="I419" s="126">
        <f t="shared" si="35"/>
        <v>-66.659999999999968</v>
      </c>
      <c r="J419" s="128">
        <f t="shared" si="34"/>
        <v>-0.10074660701871052</v>
      </c>
    </row>
    <row r="420" spans="1:10" s="9" customFormat="1" x14ac:dyDescent="0.2">
      <c r="A420" s="34"/>
      <c r="B420" s="6">
        <v>5513</v>
      </c>
      <c r="C420" s="68" t="s">
        <v>23</v>
      </c>
      <c r="D420" s="93">
        <v>1294.6300000000001</v>
      </c>
      <c r="E420" s="124">
        <v>2200</v>
      </c>
      <c r="F420" s="158">
        <v>3480.59</v>
      </c>
      <c r="G420" s="124">
        <v>1500</v>
      </c>
      <c r="H420" s="293">
        <v>1500</v>
      </c>
      <c r="I420" s="126">
        <f t="shared" si="35"/>
        <v>-1980.5900000000001</v>
      </c>
      <c r="J420" s="128">
        <f t="shared" si="34"/>
        <v>-0.56903858253916728</v>
      </c>
    </row>
    <row r="421" spans="1:10" s="9" customFormat="1" x14ac:dyDescent="0.2">
      <c r="A421" s="34"/>
      <c r="B421" s="6">
        <v>5514</v>
      </c>
      <c r="C421" s="68" t="s">
        <v>174</v>
      </c>
      <c r="D421" s="93">
        <v>126</v>
      </c>
      <c r="E421" s="124">
        <v>60</v>
      </c>
      <c r="F421" s="158">
        <v>60</v>
      </c>
      <c r="G421" s="124">
        <v>60</v>
      </c>
      <c r="H421" s="293">
        <v>60</v>
      </c>
      <c r="I421" s="126">
        <f t="shared" si="35"/>
        <v>0</v>
      </c>
      <c r="J421" s="128">
        <f t="shared" si="34"/>
        <v>0</v>
      </c>
    </row>
    <row r="422" spans="1:10" s="9" customFormat="1" x14ac:dyDescent="0.2">
      <c r="A422" s="34"/>
      <c r="B422" s="6">
        <v>5515</v>
      </c>
      <c r="C422" s="68" t="s">
        <v>24</v>
      </c>
      <c r="D422" s="93">
        <v>1128.3</v>
      </c>
      <c r="E422" s="124">
        <v>1195</v>
      </c>
      <c r="F422" s="158">
        <v>0</v>
      </c>
      <c r="G422" s="124">
        <v>500</v>
      </c>
      <c r="H422" s="293">
        <v>500</v>
      </c>
      <c r="I422" s="126">
        <f t="shared" si="35"/>
        <v>500</v>
      </c>
      <c r="J422" s="128"/>
    </row>
    <row r="423" spans="1:10" s="9" customFormat="1" x14ac:dyDescent="0.2">
      <c r="A423" s="34"/>
      <c r="B423" s="6">
        <v>5532</v>
      </c>
      <c r="C423" s="68" t="s">
        <v>64</v>
      </c>
      <c r="D423" s="93">
        <v>135.22</v>
      </c>
      <c r="E423" s="124">
        <v>0</v>
      </c>
      <c r="F423" s="158">
        <v>0</v>
      </c>
      <c r="G423" s="124">
        <v>0</v>
      </c>
      <c r="H423" s="293">
        <v>0</v>
      </c>
      <c r="I423" s="126">
        <f t="shared" si="35"/>
        <v>0</v>
      </c>
      <c r="J423" s="128"/>
    </row>
    <row r="424" spans="1:10" s="9" customFormat="1" x14ac:dyDescent="0.2">
      <c r="A424" s="34" t="s">
        <v>615</v>
      </c>
      <c r="B424" s="10" t="s">
        <v>616</v>
      </c>
      <c r="C424" s="68"/>
      <c r="D424" s="97">
        <f>SUM(D425)</f>
        <v>18774.240000000002</v>
      </c>
      <c r="E424" s="124"/>
      <c r="F424" s="158"/>
      <c r="G424" s="124"/>
      <c r="H424" s="293"/>
      <c r="I424" s="126">
        <f t="shared" si="35"/>
        <v>0</v>
      </c>
      <c r="J424" s="128"/>
    </row>
    <row r="425" spans="1:10" s="9" customFormat="1" ht="13.5" thickBot="1" x14ac:dyDescent="0.25">
      <c r="A425" s="34"/>
      <c r="B425" s="10">
        <v>55</v>
      </c>
      <c r="C425" s="67" t="s">
        <v>19</v>
      </c>
      <c r="D425" s="97">
        <v>18774.240000000002</v>
      </c>
      <c r="E425" s="124"/>
      <c r="F425" s="272"/>
      <c r="G425" s="124"/>
      <c r="H425" s="293"/>
      <c r="I425" s="126">
        <f t="shared" si="35"/>
        <v>0</v>
      </c>
      <c r="J425" s="128"/>
    </row>
    <row r="426" spans="1:10" ht="13.5" thickBot="1" x14ac:dyDescent="0.25">
      <c r="A426" s="209" t="s">
        <v>46</v>
      </c>
      <c r="B426" s="181" t="s">
        <v>120</v>
      </c>
      <c r="C426" s="212"/>
      <c r="D426" s="213">
        <f>SUM(D427+D435+D451+D461+D470+D474+D476)</f>
        <v>1014187.87</v>
      </c>
      <c r="E426" s="215">
        <f>SUM(E427+E435+E451+E461+E470+E474+E476)</f>
        <v>1062095</v>
      </c>
      <c r="F426" s="213">
        <f>SUM(F427+F435+F451+F461+F470+F474+F476)</f>
        <v>869771.18</v>
      </c>
      <c r="G426" s="215">
        <f>SUM(G427+G435+G451+G461+G470+G474+G476)</f>
        <v>553909</v>
      </c>
      <c r="H426" s="304">
        <f>SUM(H427+H435+H451+H461+H470+H474+H476)</f>
        <v>753909</v>
      </c>
      <c r="I426" s="184">
        <f>H426-F426</f>
        <v>-115862.18000000005</v>
      </c>
      <c r="J426" s="185">
        <f>SUM(H426/F426-1)</f>
        <v>-0.13320995528961999</v>
      </c>
    </row>
    <row r="427" spans="1:10" s="9" customFormat="1" x14ac:dyDescent="0.2">
      <c r="A427" s="51" t="s">
        <v>47</v>
      </c>
      <c r="B427" s="16" t="s">
        <v>143</v>
      </c>
      <c r="C427" s="178"/>
      <c r="D427" s="165">
        <f>SUM(D428+D431)</f>
        <v>4874</v>
      </c>
      <c r="E427" s="168">
        <f>SUM(E428+E431)</f>
        <v>5775</v>
      </c>
      <c r="F427" s="165">
        <f>SUM(F428+F431+F433)</f>
        <v>4575.04</v>
      </c>
      <c r="G427" s="168">
        <f>SUM(G428+G431+G433)</f>
        <v>5800</v>
      </c>
      <c r="H427" s="320">
        <f>SUM(H428+H431+H433)</f>
        <v>5800</v>
      </c>
      <c r="I427" s="132">
        <f>H427-F427</f>
        <v>1224.96</v>
      </c>
      <c r="J427" s="133">
        <f>SUM(H427/F427-1)</f>
        <v>0.26774847870182561</v>
      </c>
    </row>
    <row r="428" spans="1:10" s="9" customFormat="1" x14ac:dyDescent="0.2">
      <c r="A428" s="34"/>
      <c r="B428" s="10">
        <v>55</v>
      </c>
      <c r="C428" s="67" t="s">
        <v>19</v>
      </c>
      <c r="D428" s="107">
        <f>SUM(D429:D430)</f>
        <v>4874</v>
      </c>
      <c r="E428" s="120">
        <f>SUM(E429:E430)</f>
        <v>5675</v>
      </c>
      <c r="F428" s="107">
        <f>SUM(F429:F430)</f>
        <v>1030.04</v>
      </c>
      <c r="G428" s="120">
        <f>SUM(G429:G430)</f>
        <v>3700</v>
      </c>
      <c r="H428" s="294">
        <f>SUM(H429:H430)</f>
        <v>3700</v>
      </c>
      <c r="I428" s="132">
        <f t="shared" si="35"/>
        <v>2669.96</v>
      </c>
      <c r="J428" s="133">
        <f t="shared" si="34"/>
        <v>2.5920935109316146</v>
      </c>
    </row>
    <row r="429" spans="1:10" x14ac:dyDescent="0.2">
      <c r="A429" s="36"/>
      <c r="B429" s="6">
        <v>5500</v>
      </c>
      <c r="C429" s="68" t="s">
        <v>20</v>
      </c>
      <c r="D429" s="158">
        <v>0</v>
      </c>
      <c r="E429" s="124">
        <v>0</v>
      </c>
      <c r="F429" s="158">
        <v>250.04</v>
      </c>
      <c r="G429" s="124">
        <v>0</v>
      </c>
      <c r="H429" s="293">
        <v>0</v>
      </c>
      <c r="I429" s="126">
        <f t="shared" si="35"/>
        <v>-250.04</v>
      </c>
      <c r="J429" s="128">
        <f t="shared" si="34"/>
        <v>-1</v>
      </c>
    </row>
    <row r="430" spans="1:10" s="9" customFormat="1" ht="25.5" x14ac:dyDescent="0.2">
      <c r="A430" s="34"/>
      <c r="B430" s="6">
        <v>5511</v>
      </c>
      <c r="C430" s="68" t="s">
        <v>173</v>
      </c>
      <c r="D430" s="93">
        <v>4874</v>
      </c>
      <c r="E430" s="124">
        <v>5675</v>
      </c>
      <c r="F430" s="158">
        <v>780</v>
      </c>
      <c r="G430" s="124">
        <v>3700</v>
      </c>
      <c r="H430" s="293">
        <v>3700</v>
      </c>
      <c r="I430" s="126">
        <f t="shared" si="35"/>
        <v>2920</v>
      </c>
      <c r="J430" s="128">
        <f t="shared" si="34"/>
        <v>3.7435897435897436</v>
      </c>
    </row>
    <row r="431" spans="1:10" s="9" customFormat="1" x14ac:dyDescent="0.2">
      <c r="A431" s="34"/>
      <c r="B431" s="24">
        <v>60</v>
      </c>
      <c r="C431" s="58" t="s">
        <v>62</v>
      </c>
      <c r="D431" s="107">
        <f>SUM(D432)</f>
        <v>0</v>
      </c>
      <c r="E431" s="120">
        <f>SUM(E432)</f>
        <v>100</v>
      </c>
      <c r="F431" s="107">
        <f>SUM(F432)</f>
        <v>35</v>
      </c>
      <c r="G431" s="120">
        <f>SUM(G432)</f>
        <v>100</v>
      </c>
      <c r="H431" s="294">
        <f>SUM(H432)</f>
        <v>100</v>
      </c>
      <c r="I431" s="132">
        <f t="shared" si="35"/>
        <v>65</v>
      </c>
      <c r="J431" s="133">
        <f t="shared" si="34"/>
        <v>1.8571428571428572</v>
      </c>
    </row>
    <row r="432" spans="1:10" s="9" customFormat="1" x14ac:dyDescent="0.2">
      <c r="A432" s="34"/>
      <c r="B432" s="22">
        <v>6010</v>
      </c>
      <c r="C432" s="59" t="s">
        <v>176</v>
      </c>
      <c r="D432" s="87">
        <v>0</v>
      </c>
      <c r="E432" s="124">
        <v>100</v>
      </c>
      <c r="F432" s="158">
        <v>35</v>
      </c>
      <c r="G432" s="124">
        <v>100</v>
      </c>
      <c r="H432" s="293">
        <v>100</v>
      </c>
      <c r="I432" s="126">
        <f t="shared" si="35"/>
        <v>65</v>
      </c>
      <c r="J432" s="128">
        <f t="shared" si="34"/>
        <v>1.8571428571428572</v>
      </c>
    </row>
    <row r="433" spans="1:10" s="9" customFormat="1" x14ac:dyDescent="0.2">
      <c r="A433" s="34"/>
      <c r="B433" s="10">
        <v>15</v>
      </c>
      <c r="C433" s="67" t="s">
        <v>199</v>
      </c>
      <c r="D433" s="87"/>
      <c r="E433" s="124"/>
      <c r="F433" s="107">
        <f>SUM(F434)</f>
        <v>3510</v>
      </c>
      <c r="G433" s="120">
        <f>SUM(G434)</f>
        <v>2000</v>
      </c>
      <c r="H433" s="294">
        <f>SUM(H434)</f>
        <v>2000</v>
      </c>
      <c r="I433" s="132">
        <f t="shared" si="35"/>
        <v>-1510</v>
      </c>
      <c r="J433" s="133">
        <f t="shared" si="34"/>
        <v>-0.43019943019943019</v>
      </c>
    </row>
    <row r="434" spans="1:10" s="9" customFormat="1" x14ac:dyDescent="0.2">
      <c r="A434" s="34"/>
      <c r="B434" s="6">
        <v>1550</v>
      </c>
      <c r="C434" s="68" t="s">
        <v>660</v>
      </c>
      <c r="D434" s="87"/>
      <c r="E434" s="124"/>
      <c r="F434" s="158">
        <v>3510</v>
      </c>
      <c r="G434" s="124">
        <v>2000</v>
      </c>
      <c r="H434" s="293">
        <v>2000</v>
      </c>
      <c r="I434" s="126">
        <f t="shared" si="35"/>
        <v>-1510</v>
      </c>
      <c r="J434" s="128">
        <f t="shared" si="34"/>
        <v>-0.43019943019943019</v>
      </c>
    </row>
    <row r="435" spans="1:10" s="9" customFormat="1" x14ac:dyDescent="0.2">
      <c r="A435" s="34" t="s">
        <v>48</v>
      </c>
      <c r="B435" s="10" t="s">
        <v>351</v>
      </c>
      <c r="C435" s="177"/>
      <c r="D435" s="107">
        <f>SUM(D436+D446)</f>
        <v>807372.64999999991</v>
      </c>
      <c r="E435" s="120">
        <f>SUM(E436+E446)</f>
        <v>760906</v>
      </c>
      <c r="F435" s="107">
        <f>SUM(F436+F446)</f>
        <v>758656.96</v>
      </c>
      <c r="G435" s="120">
        <f>SUM(G436+G446)</f>
        <v>391660</v>
      </c>
      <c r="H435" s="294">
        <f>SUM(H436+H446)</f>
        <v>591660</v>
      </c>
      <c r="I435" s="132">
        <f>H435-F435</f>
        <v>-166996.95999999996</v>
      </c>
      <c r="J435" s="133">
        <f t="shared" si="34"/>
        <v>-0.22012183213873104</v>
      </c>
    </row>
    <row r="436" spans="1:10" s="9" customFormat="1" x14ac:dyDescent="0.2">
      <c r="A436" s="34"/>
      <c r="B436" s="10">
        <v>55</v>
      </c>
      <c r="C436" s="67" t="s">
        <v>19</v>
      </c>
      <c r="D436" s="107">
        <f>SUM(D437)</f>
        <v>314097.15999999997</v>
      </c>
      <c r="E436" s="120">
        <f>SUM(E437)</f>
        <v>348593</v>
      </c>
      <c r="F436" s="107">
        <f>SUM(F437)</f>
        <v>334382.15000000002</v>
      </c>
      <c r="G436" s="120">
        <f>SUM(G437)</f>
        <v>331660</v>
      </c>
      <c r="H436" s="294">
        <f>SUM(H437)</f>
        <v>331660</v>
      </c>
      <c r="I436" s="132">
        <f t="shared" si="35"/>
        <v>-2722.1500000000233</v>
      </c>
      <c r="J436" s="133">
        <f t="shared" si="34"/>
        <v>-8.1408352688683294E-3</v>
      </c>
    </row>
    <row r="437" spans="1:10" x14ac:dyDescent="0.2">
      <c r="A437" s="36"/>
      <c r="B437" s="6">
        <v>5512</v>
      </c>
      <c r="C437" s="68" t="s">
        <v>25</v>
      </c>
      <c r="D437" s="158">
        <f>SUM(D438:D445)</f>
        <v>314097.15999999997</v>
      </c>
      <c r="E437" s="124">
        <f>SUM(E438:E445)</f>
        <v>348593</v>
      </c>
      <c r="F437" s="158">
        <f>SUM(F438:F445)</f>
        <v>334382.15000000002</v>
      </c>
      <c r="G437" s="124">
        <f>SUM(G438:G445)</f>
        <v>331660</v>
      </c>
      <c r="H437" s="293">
        <f>SUM(H438:H445)</f>
        <v>331660</v>
      </c>
      <c r="I437" s="126">
        <f t="shared" si="35"/>
        <v>-2722.1500000000233</v>
      </c>
      <c r="J437" s="128">
        <f t="shared" si="34"/>
        <v>-8.1408352688683294E-3</v>
      </c>
    </row>
    <row r="438" spans="1:10" x14ac:dyDescent="0.2">
      <c r="A438" s="36" t="s">
        <v>341</v>
      </c>
      <c r="B438" s="6"/>
      <c r="C438" s="68" t="s">
        <v>261</v>
      </c>
      <c r="D438" s="93">
        <v>141072.54999999999</v>
      </c>
      <c r="E438" s="124">
        <v>142507</v>
      </c>
      <c r="F438" s="158">
        <v>128277.79</v>
      </c>
      <c r="G438" s="124">
        <v>125200</v>
      </c>
      <c r="H438" s="293">
        <v>125200</v>
      </c>
      <c r="I438" s="126">
        <f t="shared" si="35"/>
        <v>-3077.7899999999936</v>
      </c>
      <c r="J438" s="128">
        <f t="shared" si="34"/>
        <v>-2.3993163586619293E-2</v>
      </c>
    </row>
    <row r="439" spans="1:10" x14ac:dyDescent="0.2">
      <c r="A439" s="36" t="s">
        <v>346</v>
      </c>
      <c r="B439" s="6"/>
      <c r="C439" s="68" t="s">
        <v>262</v>
      </c>
      <c r="D439" s="93">
        <v>58065.919999999998</v>
      </c>
      <c r="E439" s="124">
        <v>65332</v>
      </c>
      <c r="F439" s="158">
        <v>51042.080000000002</v>
      </c>
      <c r="G439" s="124">
        <v>60660</v>
      </c>
      <c r="H439" s="293">
        <v>60660</v>
      </c>
      <c r="I439" s="126">
        <f t="shared" si="35"/>
        <v>9617.9199999999983</v>
      </c>
      <c r="J439" s="128">
        <f t="shared" si="34"/>
        <v>0.18843119245924145</v>
      </c>
    </row>
    <row r="440" spans="1:10" x14ac:dyDescent="0.2">
      <c r="A440" s="36" t="s">
        <v>344</v>
      </c>
      <c r="B440" s="6"/>
      <c r="C440" s="68" t="s">
        <v>263</v>
      </c>
      <c r="D440" s="93">
        <v>66420</v>
      </c>
      <c r="E440" s="124">
        <v>83554</v>
      </c>
      <c r="F440" s="158">
        <v>88894.71</v>
      </c>
      <c r="G440" s="124">
        <v>80000</v>
      </c>
      <c r="H440" s="293">
        <v>80000</v>
      </c>
      <c r="I440" s="126">
        <f t="shared" si="35"/>
        <v>-8894.7100000000064</v>
      </c>
      <c r="J440" s="128">
        <f t="shared" si="34"/>
        <v>-0.10005893489050144</v>
      </c>
    </row>
    <row r="441" spans="1:10" ht="25.5" x14ac:dyDescent="0.2">
      <c r="A441" s="36" t="s">
        <v>343</v>
      </c>
      <c r="B441" s="6"/>
      <c r="C441" s="68" t="s">
        <v>264</v>
      </c>
      <c r="D441" s="93">
        <v>3242.4</v>
      </c>
      <c r="E441" s="124">
        <v>10000</v>
      </c>
      <c r="F441" s="158">
        <v>7417.2</v>
      </c>
      <c r="G441" s="124">
        <v>10000</v>
      </c>
      <c r="H441" s="293">
        <v>10000</v>
      </c>
      <c r="I441" s="126">
        <f t="shared" si="35"/>
        <v>2582.8000000000002</v>
      </c>
      <c r="J441" s="128">
        <f t="shared" si="34"/>
        <v>0.34821765625842649</v>
      </c>
    </row>
    <row r="442" spans="1:10" x14ac:dyDescent="0.2">
      <c r="A442" s="36" t="s">
        <v>342</v>
      </c>
      <c r="B442" s="6"/>
      <c r="C442" s="68" t="s">
        <v>265</v>
      </c>
      <c r="D442" s="93">
        <v>22832.98</v>
      </c>
      <c r="E442" s="124">
        <v>23200</v>
      </c>
      <c r="F442" s="158">
        <v>20792.97</v>
      </c>
      <c r="G442" s="124">
        <v>20800</v>
      </c>
      <c r="H442" s="293">
        <v>20800</v>
      </c>
      <c r="I442" s="126">
        <f t="shared" si="35"/>
        <v>7.0299999999988358</v>
      </c>
      <c r="J442" s="128">
        <f t="shared" si="34"/>
        <v>3.3809503885207093E-4</v>
      </c>
    </row>
    <row r="443" spans="1:10" x14ac:dyDescent="0.2">
      <c r="A443" s="36" t="s">
        <v>345</v>
      </c>
      <c r="B443" s="6"/>
      <c r="C443" s="68" t="s">
        <v>179</v>
      </c>
      <c r="D443" s="93">
        <v>2276.98</v>
      </c>
      <c r="E443" s="124">
        <v>5000</v>
      </c>
      <c r="F443" s="158">
        <v>9212.02</v>
      </c>
      <c r="G443" s="124">
        <v>5000</v>
      </c>
      <c r="H443" s="293">
        <v>5000</v>
      </c>
      <c r="I443" s="126">
        <f t="shared" si="35"/>
        <v>-4212.0200000000004</v>
      </c>
      <c r="J443" s="128">
        <f t="shared" si="34"/>
        <v>-0.45723087878662882</v>
      </c>
    </row>
    <row r="444" spans="1:10" x14ac:dyDescent="0.2">
      <c r="A444" s="36" t="s">
        <v>348</v>
      </c>
      <c r="B444" s="6"/>
      <c r="C444" s="68" t="s">
        <v>266</v>
      </c>
      <c r="D444" s="93">
        <v>8996.57</v>
      </c>
      <c r="E444" s="124">
        <v>6000</v>
      </c>
      <c r="F444" s="158">
        <v>11155.78</v>
      </c>
      <c r="G444" s="124">
        <v>10000</v>
      </c>
      <c r="H444" s="293">
        <v>10000</v>
      </c>
      <c r="I444" s="126">
        <f t="shared" si="35"/>
        <v>-1155.7800000000007</v>
      </c>
      <c r="J444" s="128">
        <f t="shared" si="34"/>
        <v>-0.10360369243567014</v>
      </c>
    </row>
    <row r="445" spans="1:10" x14ac:dyDescent="0.2">
      <c r="A445" s="36" t="s">
        <v>347</v>
      </c>
      <c r="B445" s="6"/>
      <c r="C445" s="68" t="s">
        <v>277</v>
      </c>
      <c r="D445" s="93">
        <v>11189.76</v>
      </c>
      <c r="E445" s="124">
        <v>13000</v>
      </c>
      <c r="F445" s="158">
        <v>17589.599999999999</v>
      </c>
      <c r="G445" s="124">
        <v>20000</v>
      </c>
      <c r="H445" s="293">
        <v>20000</v>
      </c>
      <c r="I445" s="126">
        <f t="shared" si="35"/>
        <v>2410.4000000000015</v>
      </c>
      <c r="J445" s="128">
        <f t="shared" si="34"/>
        <v>0.13703552098967586</v>
      </c>
    </row>
    <row r="446" spans="1:10" x14ac:dyDescent="0.2">
      <c r="A446" s="36"/>
      <c r="B446" s="10">
        <v>15</v>
      </c>
      <c r="C446" s="67" t="s">
        <v>199</v>
      </c>
      <c r="D446" s="107">
        <f>SUM(D447)</f>
        <v>493275.49</v>
      </c>
      <c r="E446" s="120">
        <f>SUM(E447)</f>
        <v>412313</v>
      </c>
      <c r="F446" s="107">
        <f>SUM(F447)</f>
        <v>424274.81</v>
      </c>
      <c r="G446" s="120">
        <f>SUM(G447)</f>
        <v>60000</v>
      </c>
      <c r="H446" s="294">
        <f>SUM(H447)</f>
        <v>260000</v>
      </c>
      <c r="I446" s="132">
        <f t="shared" si="35"/>
        <v>-164274.81</v>
      </c>
      <c r="J446" s="133">
        <f t="shared" si="34"/>
        <v>-0.38718963777274451</v>
      </c>
    </row>
    <row r="447" spans="1:10" x14ac:dyDescent="0.2">
      <c r="A447" s="36"/>
      <c r="B447" s="6">
        <v>1551</v>
      </c>
      <c r="C447" s="68" t="s">
        <v>186</v>
      </c>
      <c r="D447" s="158">
        <f>SUM(D448:D450)</f>
        <v>493275.49</v>
      </c>
      <c r="E447" s="124">
        <f>SUM(E448:E450)</f>
        <v>412313</v>
      </c>
      <c r="F447" s="158">
        <f>SUM(F448:F450)</f>
        <v>424274.81</v>
      </c>
      <c r="G447" s="124">
        <f>SUM(G449:G450)</f>
        <v>60000</v>
      </c>
      <c r="H447" s="293">
        <f>SUM(H449:H450)</f>
        <v>260000</v>
      </c>
      <c r="I447" s="126">
        <f t="shared" si="35"/>
        <v>-164274.81</v>
      </c>
      <c r="J447" s="128">
        <f t="shared" si="34"/>
        <v>-0.38718963777274451</v>
      </c>
    </row>
    <row r="448" spans="1:10" ht="25.5" x14ac:dyDescent="0.2">
      <c r="A448" s="36"/>
      <c r="B448" s="6"/>
      <c r="C448" s="159" t="s">
        <v>617</v>
      </c>
      <c r="D448" s="158">
        <v>253916.17</v>
      </c>
      <c r="E448" s="124"/>
      <c r="F448" s="158">
        <v>0</v>
      </c>
      <c r="G448" s="124"/>
      <c r="H448" s="293"/>
      <c r="I448" s="126"/>
      <c r="J448" s="128"/>
    </row>
    <row r="449" spans="1:10" ht="51" x14ac:dyDescent="0.2">
      <c r="A449" s="36" t="s">
        <v>357</v>
      </c>
      <c r="B449" s="6"/>
      <c r="C449" s="159" t="s">
        <v>349</v>
      </c>
      <c r="D449" s="87">
        <v>232687.32</v>
      </c>
      <c r="E449" s="124">
        <v>327313</v>
      </c>
      <c r="F449" s="158">
        <v>285682.01</v>
      </c>
      <c r="G449" s="233">
        <v>60000</v>
      </c>
      <c r="H449" s="260">
        <v>260000</v>
      </c>
      <c r="I449" s="126">
        <f t="shared" si="35"/>
        <v>-25682.010000000009</v>
      </c>
      <c r="J449" s="128">
        <f t="shared" si="34"/>
        <v>-8.9897190236095104E-2</v>
      </c>
    </row>
    <row r="450" spans="1:10" x14ac:dyDescent="0.2">
      <c r="A450" s="36" t="s">
        <v>357</v>
      </c>
      <c r="B450" s="6"/>
      <c r="C450" s="159" t="s">
        <v>354</v>
      </c>
      <c r="D450" s="160">
        <v>6672</v>
      </c>
      <c r="E450" s="124">
        <v>85000</v>
      </c>
      <c r="F450" s="158">
        <v>138592.79999999999</v>
      </c>
      <c r="G450" s="233"/>
      <c r="H450" s="260"/>
      <c r="I450" s="126">
        <f t="shared" si="35"/>
        <v>-138592.79999999999</v>
      </c>
      <c r="J450" s="128">
        <f t="shared" si="34"/>
        <v>-1</v>
      </c>
    </row>
    <row r="451" spans="1:10" x14ac:dyDescent="0.2">
      <c r="A451" s="34" t="s">
        <v>350</v>
      </c>
      <c r="B451" s="10" t="s">
        <v>352</v>
      </c>
      <c r="C451" s="177"/>
      <c r="D451" s="107">
        <f>SUM(D452+D453+D457)</f>
        <v>169671</v>
      </c>
      <c r="E451" s="120">
        <f>SUM(E453+E457)</f>
        <v>267688</v>
      </c>
      <c r="F451" s="107">
        <f>SUM(F453+F457)</f>
        <v>83078.559999999998</v>
      </c>
      <c r="G451" s="120">
        <f>SUM(G453+G457)</f>
        <v>107688</v>
      </c>
      <c r="H451" s="294">
        <f>SUM(H453+H457)</f>
        <v>107688</v>
      </c>
      <c r="I451" s="132">
        <f t="shared" si="35"/>
        <v>24609.440000000002</v>
      </c>
      <c r="J451" s="133">
        <f t="shared" ref="J451:J514" si="37">SUM(H451/F451-1)</f>
        <v>0.29621890413122243</v>
      </c>
    </row>
    <row r="452" spans="1:10" x14ac:dyDescent="0.2">
      <c r="A452" s="34"/>
      <c r="B452" s="10">
        <v>50</v>
      </c>
      <c r="C452" s="67" t="s">
        <v>18</v>
      </c>
      <c r="D452" s="107">
        <v>1928</v>
      </c>
      <c r="E452" s="120"/>
      <c r="F452" s="107"/>
      <c r="G452" s="120"/>
      <c r="H452" s="294"/>
      <c r="I452" s="126">
        <f t="shared" ref="I452:I515" si="38">H452-F452</f>
        <v>0</v>
      </c>
      <c r="J452" s="128"/>
    </row>
    <row r="453" spans="1:10" x14ac:dyDescent="0.2">
      <c r="A453" s="36"/>
      <c r="B453" s="10">
        <v>55</v>
      </c>
      <c r="C453" s="67" t="s">
        <v>19</v>
      </c>
      <c r="D453" s="107">
        <v>37259</v>
      </c>
      <c r="E453" s="120">
        <f>SUM(E454:E456)</f>
        <v>52688</v>
      </c>
      <c r="F453" s="107">
        <f>SUM(F454:F456)</f>
        <v>48781.26</v>
      </c>
      <c r="G453" s="232">
        <f>SUM(G454:G456)</f>
        <v>47688</v>
      </c>
      <c r="H453" s="74">
        <f>SUM(H454:H456)</f>
        <v>47688</v>
      </c>
      <c r="I453" s="132">
        <f t="shared" si="38"/>
        <v>-1093.260000000002</v>
      </c>
      <c r="J453" s="133">
        <f t="shared" si="37"/>
        <v>-2.2411475226347233E-2</v>
      </c>
    </row>
    <row r="454" spans="1:10" x14ac:dyDescent="0.2">
      <c r="A454" s="36"/>
      <c r="B454" s="6">
        <v>5512</v>
      </c>
      <c r="C454" s="68" t="s">
        <v>25</v>
      </c>
      <c r="D454" s="93"/>
      <c r="E454" s="124">
        <v>52688</v>
      </c>
      <c r="F454" s="158">
        <v>46891.38</v>
      </c>
      <c r="G454" s="233">
        <v>46000</v>
      </c>
      <c r="H454" s="260">
        <v>46000</v>
      </c>
      <c r="I454" s="126">
        <f t="shared" si="38"/>
        <v>-891.37999999999738</v>
      </c>
      <c r="J454" s="128">
        <f t="shared" si="37"/>
        <v>-1.90094639995666E-2</v>
      </c>
    </row>
    <row r="455" spans="1:10" x14ac:dyDescent="0.2">
      <c r="A455" s="36"/>
      <c r="B455" s="6">
        <v>5513</v>
      </c>
      <c r="C455" s="68" t="s">
        <v>23</v>
      </c>
      <c r="D455" s="93"/>
      <c r="E455" s="124">
        <v>0</v>
      </c>
      <c r="F455" s="158">
        <v>81.44</v>
      </c>
      <c r="G455" s="233"/>
      <c r="H455" s="260"/>
      <c r="I455" s="126">
        <f t="shared" si="38"/>
        <v>-81.44</v>
      </c>
      <c r="J455" s="128">
        <f t="shared" si="37"/>
        <v>-1</v>
      </c>
    </row>
    <row r="456" spans="1:10" x14ac:dyDescent="0.2">
      <c r="A456" s="36"/>
      <c r="B456" s="6">
        <v>5515</v>
      </c>
      <c r="C456" s="68" t="s">
        <v>24</v>
      </c>
      <c r="D456" s="93"/>
      <c r="E456" s="124">
        <v>0</v>
      </c>
      <c r="F456" s="158">
        <v>1808.44</v>
      </c>
      <c r="G456" s="233">
        <v>1688</v>
      </c>
      <c r="H456" s="260">
        <v>1688</v>
      </c>
      <c r="I456" s="126">
        <f t="shared" si="38"/>
        <v>-120.44000000000005</v>
      </c>
      <c r="J456" s="128">
        <f t="shared" si="37"/>
        <v>-6.6598836566322372E-2</v>
      </c>
    </row>
    <row r="457" spans="1:10" x14ac:dyDescent="0.2">
      <c r="A457" s="36"/>
      <c r="B457" s="10">
        <v>15</v>
      </c>
      <c r="C457" s="67" t="s">
        <v>199</v>
      </c>
      <c r="D457" s="107">
        <v>130484</v>
      </c>
      <c r="E457" s="120">
        <f>SUM(E458)</f>
        <v>215000</v>
      </c>
      <c r="F457" s="107">
        <f>SUM(F458)</f>
        <v>34297.300000000003</v>
      </c>
      <c r="G457" s="120">
        <f>SUM(G458)</f>
        <v>60000</v>
      </c>
      <c r="H457" s="294">
        <f>SUM(H458)</f>
        <v>60000</v>
      </c>
      <c r="I457" s="132">
        <f t="shared" si="38"/>
        <v>25702.699999999997</v>
      </c>
      <c r="J457" s="133">
        <f t="shared" si="37"/>
        <v>0.74940884559425935</v>
      </c>
    </row>
    <row r="458" spans="1:10" x14ac:dyDescent="0.2">
      <c r="A458" s="36"/>
      <c r="B458" s="6">
        <v>1551</v>
      </c>
      <c r="C458" s="68" t="s">
        <v>186</v>
      </c>
      <c r="D458" s="93"/>
      <c r="E458" s="124">
        <f>SUM(E459:E460)</f>
        <v>215000</v>
      </c>
      <c r="F458" s="158">
        <f>SUM(F459:F460)</f>
        <v>34297.300000000003</v>
      </c>
      <c r="G458" s="124">
        <f>SUM(G459:G460)</f>
        <v>60000</v>
      </c>
      <c r="H458" s="293">
        <f>SUM(H459:H460)</f>
        <v>60000</v>
      </c>
      <c r="I458" s="126">
        <f t="shared" si="38"/>
        <v>25702.699999999997</v>
      </c>
      <c r="J458" s="128">
        <f t="shared" si="37"/>
        <v>0.74940884559425935</v>
      </c>
    </row>
    <row r="459" spans="1:10" x14ac:dyDescent="0.2">
      <c r="A459" s="36" t="s">
        <v>350</v>
      </c>
      <c r="B459" s="6"/>
      <c r="C459" s="68" t="s">
        <v>353</v>
      </c>
      <c r="D459" s="93"/>
      <c r="E459" s="124">
        <v>30000</v>
      </c>
      <c r="F459" s="158">
        <v>30457.3</v>
      </c>
      <c r="G459" s="233">
        <v>35000</v>
      </c>
      <c r="H459" s="260">
        <v>35000</v>
      </c>
      <c r="I459" s="126">
        <f t="shared" si="38"/>
        <v>4542.7000000000007</v>
      </c>
      <c r="J459" s="128">
        <f t="shared" si="37"/>
        <v>0.14914979331720146</v>
      </c>
    </row>
    <row r="460" spans="1:10" x14ac:dyDescent="0.2">
      <c r="A460" s="36" t="s">
        <v>356</v>
      </c>
      <c r="B460" s="6"/>
      <c r="C460" s="159" t="s">
        <v>355</v>
      </c>
      <c r="D460" s="160"/>
      <c r="E460" s="124">
        <v>185000</v>
      </c>
      <c r="F460" s="158">
        <v>3840</v>
      </c>
      <c r="G460" s="233">
        <v>25000</v>
      </c>
      <c r="H460" s="260">
        <v>25000</v>
      </c>
      <c r="I460" s="126">
        <f t="shared" si="38"/>
        <v>21160</v>
      </c>
      <c r="J460" s="128">
        <f t="shared" si="37"/>
        <v>5.510416666666667</v>
      </c>
    </row>
    <row r="461" spans="1:10" x14ac:dyDescent="0.2">
      <c r="A461" s="34" t="s">
        <v>358</v>
      </c>
      <c r="B461" s="10" t="s">
        <v>224</v>
      </c>
      <c r="C461" s="177"/>
      <c r="D461" s="107">
        <f>SUM(D462+D466)</f>
        <v>15621.679999999998</v>
      </c>
      <c r="E461" s="120">
        <f>SUM(E462+E466)</f>
        <v>18005</v>
      </c>
      <c r="F461" s="107">
        <f>SUM(F462+F466)</f>
        <v>17967.88</v>
      </c>
      <c r="G461" s="120">
        <f>SUM(G462+G466)</f>
        <v>18761</v>
      </c>
      <c r="H461" s="294">
        <f>SUM(H462+H466)</f>
        <v>18761</v>
      </c>
      <c r="I461" s="132">
        <f t="shared" si="38"/>
        <v>793.11999999999898</v>
      </c>
      <c r="J461" s="133">
        <f t="shared" si="37"/>
        <v>4.414098936546762E-2</v>
      </c>
    </row>
    <row r="462" spans="1:10" x14ac:dyDescent="0.2">
      <c r="A462" s="34"/>
      <c r="B462" s="10">
        <v>50</v>
      </c>
      <c r="C462" s="67" t="s">
        <v>18</v>
      </c>
      <c r="D462" s="107">
        <f>SUM(D463+D465)</f>
        <v>10191.299999999999</v>
      </c>
      <c r="E462" s="120">
        <f>SUM(E463+E465)</f>
        <v>10700</v>
      </c>
      <c r="F462" s="107">
        <f>SUM(F463+F465)</f>
        <v>10700</v>
      </c>
      <c r="G462" s="120">
        <f>SUM(G463+G465)</f>
        <v>11122</v>
      </c>
      <c r="H462" s="294">
        <f>SUM(H463+H465)</f>
        <v>11122</v>
      </c>
      <c r="I462" s="132">
        <f t="shared" si="38"/>
        <v>422</v>
      </c>
      <c r="J462" s="133">
        <f t="shared" si="37"/>
        <v>3.9439252336448627E-2</v>
      </c>
    </row>
    <row r="463" spans="1:10" x14ac:dyDescent="0.2">
      <c r="A463" s="34"/>
      <c r="B463" s="6">
        <v>500</v>
      </c>
      <c r="C463" s="68" t="s">
        <v>171</v>
      </c>
      <c r="D463" s="90">
        <f>SUM(D464)</f>
        <v>7119.61</v>
      </c>
      <c r="E463" s="240">
        <f>SUM(E464)</f>
        <v>7370</v>
      </c>
      <c r="F463" s="90">
        <f>SUM(F464)</f>
        <v>7545.76</v>
      </c>
      <c r="G463" s="240">
        <f>SUM(G464)</f>
        <v>7680</v>
      </c>
      <c r="H463" s="301">
        <f>SUM(H464)</f>
        <v>7680</v>
      </c>
      <c r="I463" s="126">
        <f t="shared" si="38"/>
        <v>134.23999999999978</v>
      </c>
      <c r="J463" s="128">
        <f t="shared" si="37"/>
        <v>1.779012319501283E-2</v>
      </c>
    </row>
    <row r="464" spans="1:10" x14ac:dyDescent="0.2">
      <c r="A464" s="34"/>
      <c r="B464" s="6">
        <v>5002</v>
      </c>
      <c r="C464" s="68" t="s">
        <v>178</v>
      </c>
      <c r="D464" s="92">
        <v>7119.61</v>
      </c>
      <c r="E464" s="240">
        <v>7370</v>
      </c>
      <c r="F464" s="90">
        <v>7545.76</v>
      </c>
      <c r="G464" s="240">
        <v>7680</v>
      </c>
      <c r="H464" s="301">
        <v>7680</v>
      </c>
      <c r="I464" s="126">
        <f t="shared" si="38"/>
        <v>134.23999999999978</v>
      </c>
      <c r="J464" s="128">
        <f t="shared" si="37"/>
        <v>1.779012319501283E-2</v>
      </c>
    </row>
    <row r="465" spans="1:10" x14ac:dyDescent="0.2">
      <c r="A465" s="34"/>
      <c r="B465" s="6">
        <v>506</v>
      </c>
      <c r="C465" s="68" t="s">
        <v>172</v>
      </c>
      <c r="D465" s="92">
        <v>3071.69</v>
      </c>
      <c r="E465" s="240">
        <v>3330</v>
      </c>
      <c r="F465" s="90">
        <v>3154.24</v>
      </c>
      <c r="G465" s="240">
        <v>3442</v>
      </c>
      <c r="H465" s="301">
        <v>3442</v>
      </c>
      <c r="I465" s="126">
        <f t="shared" si="38"/>
        <v>287.76000000000022</v>
      </c>
      <c r="J465" s="128">
        <f t="shared" si="37"/>
        <v>9.1229583037435447E-2</v>
      </c>
    </row>
    <row r="466" spans="1:10" x14ac:dyDescent="0.2">
      <c r="A466" s="34"/>
      <c r="B466" s="10">
        <v>55</v>
      </c>
      <c r="C466" s="67" t="s">
        <v>19</v>
      </c>
      <c r="D466" s="107">
        <f>SUM(D467:D469)</f>
        <v>5430.3799999999992</v>
      </c>
      <c r="E466" s="120">
        <f>SUM(E467:E469)</f>
        <v>7305</v>
      </c>
      <c r="F466" s="107">
        <f>SUM(F467:F469)</f>
        <v>7267.88</v>
      </c>
      <c r="G466" s="120">
        <f>SUM(G467:G469)</f>
        <v>7639</v>
      </c>
      <c r="H466" s="294">
        <f>SUM(H467:H469)</f>
        <v>7639</v>
      </c>
      <c r="I466" s="132">
        <f t="shared" si="38"/>
        <v>371.11999999999989</v>
      </c>
      <c r="J466" s="133">
        <f t="shared" si="37"/>
        <v>5.1063033511835609E-2</v>
      </c>
    </row>
    <row r="467" spans="1:10" x14ac:dyDescent="0.2">
      <c r="A467" s="36"/>
      <c r="B467" s="6">
        <v>5500</v>
      </c>
      <c r="C467" s="68" t="s">
        <v>20</v>
      </c>
      <c r="D467" s="92">
        <v>610.55999999999995</v>
      </c>
      <c r="E467" s="124">
        <v>500</v>
      </c>
      <c r="F467" s="158">
        <v>642.96</v>
      </c>
      <c r="G467" s="124">
        <v>485</v>
      </c>
      <c r="H467" s="293">
        <v>485</v>
      </c>
      <c r="I467" s="126">
        <f t="shared" si="38"/>
        <v>-157.96000000000004</v>
      </c>
      <c r="J467" s="128">
        <f t="shared" si="37"/>
        <v>-0.24567624735597859</v>
      </c>
    </row>
    <row r="468" spans="1:10" ht="25.5" x14ac:dyDescent="0.2">
      <c r="A468" s="36"/>
      <c r="B468" s="6">
        <v>5511</v>
      </c>
      <c r="C468" s="68" t="s">
        <v>173</v>
      </c>
      <c r="D468" s="92">
        <v>4819.82</v>
      </c>
      <c r="E468" s="124">
        <v>6305</v>
      </c>
      <c r="F468" s="158">
        <v>6624.92</v>
      </c>
      <c r="G468" s="124">
        <v>6154</v>
      </c>
      <c r="H468" s="293">
        <v>6154</v>
      </c>
      <c r="I468" s="126">
        <f t="shared" si="38"/>
        <v>-470.92000000000007</v>
      </c>
      <c r="J468" s="128">
        <f t="shared" si="37"/>
        <v>-7.1083122513177499E-2</v>
      </c>
    </row>
    <row r="469" spans="1:10" x14ac:dyDescent="0.2">
      <c r="A469" s="36"/>
      <c r="B469" s="6">
        <v>5515</v>
      </c>
      <c r="C469" s="68" t="s">
        <v>24</v>
      </c>
      <c r="D469" s="93">
        <v>0</v>
      </c>
      <c r="E469" s="124">
        <v>500</v>
      </c>
      <c r="F469" s="158"/>
      <c r="G469" s="124">
        <v>1000</v>
      </c>
      <c r="H469" s="293">
        <v>1000</v>
      </c>
      <c r="I469" s="126">
        <f t="shared" si="38"/>
        <v>1000</v>
      </c>
      <c r="J469" s="128"/>
    </row>
    <row r="470" spans="1:10" x14ac:dyDescent="0.2">
      <c r="A470" s="34" t="s">
        <v>360</v>
      </c>
      <c r="B470" s="10" t="s">
        <v>359</v>
      </c>
      <c r="C470" s="177"/>
      <c r="D470" s="107">
        <f>SUM(D471)</f>
        <v>7428.74</v>
      </c>
      <c r="E470" s="120">
        <f>SUM(E471)</f>
        <v>1971</v>
      </c>
      <c r="F470" s="107">
        <f>SUM(F471)</f>
        <v>3485.74</v>
      </c>
      <c r="G470" s="120">
        <f>SUM(G471)</f>
        <v>0</v>
      </c>
      <c r="H470" s="294">
        <f>SUM(H471)</f>
        <v>0</v>
      </c>
      <c r="I470" s="132">
        <f t="shared" si="38"/>
        <v>-3485.74</v>
      </c>
      <c r="J470" s="133">
        <f t="shared" si="37"/>
        <v>-1</v>
      </c>
    </row>
    <row r="471" spans="1:10" x14ac:dyDescent="0.2">
      <c r="A471" s="36"/>
      <c r="B471" s="10">
        <v>55</v>
      </c>
      <c r="C471" s="67" t="s">
        <v>19</v>
      </c>
      <c r="D471" s="107">
        <f>SUM(D472:D473)</f>
        <v>7428.74</v>
      </c>
      <c r="E471" s="120">
        <f>SUM(E472:E473)</f>
        <v>1971</v>
      </c>
      <c r="F471" s="107">
        <f>SUM(F472:F473)</f>
        <v>3485.74</v>
      </c>
      <c r="G471" s="232">
        <v>0</v>
      </c>
      <c r="H471" s="74">
        <v>0</v>
      </c>
      <c r="I471" s="132">
        <f t="shared" si="38"/>
        <v>-3485.74</v>
      </c>
      <c r="J471" s="133">
        <f t="shared" si="37"/>
        <v>-1</v>
      </c>
    </row>
    <row r="472" spans="1:10" x14ac:dyDescent="0.2">
      <c r="A472" s="36"/>
      <c r="B472" s="6">
        <v>5502</v>
      </c>
      <c r="C472" s="68" t="s">
        <v>39</v>
      </c>
      <c r="D472" s="92">
        <v>7428.74</v>
      </c>
      <c r="E472" s="124">
        <v>0</v>
      </c>
      <c r="F472" s="158">
        <v>0</v>
      </c>
      <c r="G472" s="232"/>
      <c r="H472" s="74"/>
      <c r="I472" s="126"/>
      <c r="J472" s="128"/>
    </row>
    <row r="473" spans="1:10" x14ac:dyDescent="0.2">
      <c r="A473" s="36"/>
      <c r="B473" s="6">
        <v>5540</v>
      </c>
      <c r="C473" s="68" t="s">
        <v>185</v>
      </c>
      <c r="D473" s="93">
        <v>0</v>
      </c>
      <c r="E473" s="124">
        <v>1971</v>
      </c>
      <c r="F473" s="158">
        <v>3485.74</v>
      </c>
      <c r="G473" s="233"/>
      <c r="H473" s="260"/>
      <c r="I473" s="126">
        <f t="shared" si="38"/>
        <v>-3485.74</v>
      </c>
      <c r="J473" s="128">
        <f t="shared" si="37"/>
        <v>-1</v>
      </c>
    </row>
    <row r="474" spans="1:10" x14ac:dyDescent="0.2">
      <c r="A474" s="34" t="s">
        <v>618</v>
      </c>
      <c r="B474" s="10" t="s">
        <v>619</v>
      </c>
      <c r="C474" s="177"/>
      <c r="D474" s="97">
        <f>SUM(D475)</f>
        <v>4357</v>
      </c>
      <c r="E474" s="124"/>
      <c r="F474" s="158"/>
      <c r="G474" s="233"/>
      <c r="H474" s="260"/>
      <c r="I474" s="126"/>
      <c r="J474" s="128"/>
    </row>
    <row r="475" spans="1:10" x14ac:dyDescent="0.2">
      <c r="A475" s="36"/>
      <c r="B475" s="23">
        <v>4500</v>
      </c>
      <c r="C475" s="24" t="s">
        <v>99</v>
      </c>
      <c r="D475" s="107">
        <v>4357</v>
      </c>
      <c r="E475" s="124"/>
      <c r="F475" s="158"/>
      <c r="G475" s="233"/>
      <c r="H475" s="260"/>
      <c r="I475" s="126"/>
      <c r="J475" s="128"/>
    </row>
    <row r="476" spans="1:10" s="9" customFormat="1" x14ac:dyDescent="0.2">
      <c r="A476" s="34" t="s">
        <v>361</v>
      </c>
      <c r="B476" s="10" t="s">
        <v>121</v>
      </c>
      <c r="C476" s="177"/>
      <c r="D476" s="107">
        <f>SUM(D477)</f>
        <v>4862.8</v>
      </c>
      <c r="E476" s="120">
        <f>SUM(E477)</f>
        <v>7750</v>
      </c>
      <c r="F476" s="107">
        <f>SUM(F477)</f>
        <v>2007</v>
      </c>
      <c r="G476" s="120">
        <f>SUM(G477)</f>
        <v>30000</v>
      </c>
      <c r="H476" s="294">
        <f>SUM(H477)</f>
        <v>30000</v>
      </c>
      <c r="I476" s="132">
        <f t="shared" si="38"/>
        <v>27993</v>
      </c>
      <c r="J476" s="133">
        <f t="shared" si="37"/>
        <v>13.947683109118087</v>
      </c>
    </row>
    <row r="477" spans="1:10" s="9" customFormat="1" x14ac:dyDescent="0.2">
      <c r="A477" s="34"/>
      <c r="B477" s="10">
        <v>55</v>
      </c>
      <c r="C477" s="67" t="s">
        <v>19</v>
      </c>
      <c r="D477" s="107">
        <f>SUM(D478:D480)</f>
        <v>4862.8</v>
      </c>
      <c r="E477" s="120">
        <f>SUM(E478:E480)</f>
        <v>7750</v>
      </c>
      <c r="F477" s="107">
        <f>SUM(F478:F480)</f>
        <v>2007</v>
      </c>
      <c r="G477" s="120">
        <f>SUM(G478:G480)</f>
        <v>30000</v>
      </c>
      <c r="H477" s="294">
        <f>SUM(H478:H480)</f>
        <v>30000</v>
      </c>
      <c r="I477" s="132">
        <f t="shared" si="38"/>
        <v>27993</v>
      </c>
      <c r="J477" s="133">
        <f t="shared" si="37"/>
        <v>13.947683109118087</v>
      </c>
    </row>
    <row r="478" spans="1:10" s="9" customFormat="1" x14ac:dyDescent="0.2">
      <c r="A478" s="34"/>
      <c r="B478" s="6">
        <v>5500</v>
      </c>
      <c r="C478" s="68" t="s">
        <v>20</v>
      </c>
      <c r="D478" s="92">
        <v>1540.8</v>
      </c>
      <c r="E478" s="124">
        <v>1000</v>
      </c>
      <c r="F478" s="158">
        <v>1107</v>
      </c>
      <c r="G478" s="124">
        <v>1000</v>
      </c>
      <c r="H478" s="293">
        <v>1000</v>
      </c>
      <c r="I478" s="126">
        <f t="shared" si="38"/>
        <v>-107</v>
      </c>
      <c r="J478" s="128">
        <f t="shared" si="37"/>
        <v>-9.6657633242999141E-2</v>
      </c>
    </row>
    <row r="479" spans="1:10" x14ac:dyDescent="0.2">
      <c r="A479" s="36"/>
      <c r="B479" s="6">
        <v>5502</v>
      </c>
      <c r="C479" s="68" t="s">
        <v>39</v>
      </c>
      <c r="D479" s="92">
        <v>3322</v>
      </c>
      <c r="E479" s="124">
        <v>4250</v>
      </c>
      <c r="F479" s="158">
        <v>900</v>
      </c>
      <c r="G479" s="124">
        <v>29000</v>
      </c>
      <c r="H479" s="293">
        <v>29000</v>
      </c>
      <c r="I479" s="126">
        <f t="shared" si="38"/>
        <v>28100</v>
      </c>
      <c r="J479" s="128">
        <f t="shared" si="37"/>
        <v>31.222222222222221</v>
      </c>
    </row>
    <row r="480" spans="1:10" ht="26.25" thickBot="1" x14ac:dyDescent="0.25">
      <c r="A480" s="36"/>
      <c r="B480" s="6">
        <v>5511</v>
      </c>
      <c r="C480" s="68" t="s">
        <v>173</v>
      </c>
      <c r="D480" s="96">
        <v>0</v>
      </c>
      <c r="E480" s="124">
        <v>2500</v>
      </c>
      <c r="F480" s="272">
        <v>0</v>
      </c>
      <c r="G480" s="169">
        <v>0</v>
      </c>
      <c r="H480" s="318">
        <v>0</v>
      </c>
      <c r="I480" s="126">
        <f t="shared" si="38"/>
        <v>0</v>
      </c>
      <c r="J480" s="128"/>
    </row>
    <row r="481" spans="1:10" ht="13.5" thickBot="1" x14ac:dyDescent="0.25">
      <c r="A481" s="209" t="s">
        <v>49</v>
      </c>
      <c r="B481" s="181" t="s">
        <v>122</v>
      </c>
      <c r="C481" s="212"/>
      <c r="D481" s="213">
        <f>SUM(D482+D488+D509+D524)</f>
        <v>228760.14</v>
      </c>
      <c r="E481" s="215">
        <f>SUM(E482+E488+E509+E524)</f>
        <v>377792</v>
      </c>
      <c r="F481" s="213">
        <f>SUM(F482+F488+F509+F524)</f>
        <v>414213.8</v>
      </c>
      <c r="G481" s="215">
        <f>SUM(G482+G488+G509+G524)</f>
        <v>298567</v>
      </c>
      <c r="H481" s="304">
        <f>SUM(H482+H488+H509+H524)</f>
        <v>298567</v>
      </c>
      <c r="I481" s="184">
        <f>H481-F481</f>
        <v>-115646.79999999999</v>
      </c>
      <c r="J481" s="185">
        <f>SUM(H481/F481-1)</f>
        <v>-0.27919591283535217</v>
      </c>
    </row>
    <row r="482" spans="1:10" s="9" customFormat="1" x14ac:dyDescent="0.2">
      <c r="A482" s="34" t="s">
        <v>50</v>
      </c>
      <c r="B482" s="10" t="s">
        <v>123</v>
      </c>
      <c r="C482" s="177"/>
      <c r="D482" s="165">
        <f>SUM(D483+D484+D485)</f>
        <v>41388.1</v>
      </c>
      <c r="E482" s="120">
        <f>SUM(E484+E485)</f>
        <v>40435</v>
      </c>
      <c r="F482" s="107">
        <f>SUM(F484+F485)</f>
        <v>54368.24</v>
      </c>
      <c r="G482" s="120">
        <f>SUM(G484+G485)</f>
        <v>58370</v>
      </c>
      <c r="H482" s="294">
        <f>SUM(H484+H485)</f>
        <v>58370</v>
      </c>
      <c r="I482" s="126">
        <f t="shared" si="38"/>
        <v>4001.760000000002</v>
      </c>
      <c r="J482" s="128">
        <f t="shared" si="37"/>
        <v>7.3604736883150945E-2</v>
      </c>
    </row>
    <row r="483" spans="1:10" s="9" customFormat="1" x14ac:dyDescent="0.2">
      <c r="A483" s="34"/>
      <c r="B483" s="10">
        <v>4500</v>
      </c>
      <c r="C483" s="24" t="s">
        <v>99</v>
      </c>
      <c r="D483" s="107">
        <v>3000</v>
      </c>
      <c r="E483" s="120"/>
      <c r="F483" s="107"/>
      <c r="G483" s="120"/>
      <c r="H483" s="294"/>
      <c r="I483" s="126"/>
      <c r="J483" s="128"/>
    </row>
    <row r="484" spans="1:10" s="9" customFormat="1" x14ac:dyDescent="0.2">
      <c r="A484" s="34"/>
      <c r="B484" s="26">
        <v>452</v>
      </c>
      <c r="C484" s="70" t="s">
        <v>100</v>
      </c>
      <c r="D484" s="106">
        <v>5101.24</v>
      </c>
      <c r="E484" s="120">
        <v>6007</v>
      </c>
      <c r="F484" s="107">
        <v>6005.24</v>
      </c>
      <c r="G484" s="120">
        <v>6007</v>
      </c>
      <c r="H484" s="294">
        <v>6007</v>
      </c>
      <c r="I484" s="132">
        <f t="shared" si="38"/>
        <v>1.7600000000002183</v>
      </c>
      <c r="J484" s="133">
        <f t="shared" si="37"/>
        <v>2.9307737908901288E-4</v>
      </c>
    </row>
    <row r="485" spans="1:10" s="9" customFormat="1" x14ac:dyDescent="0.2">
      <c r="A485" s="34"/>
      <c r="B485" s="24">
        <v>55</v>
      </c>
      <c r="C485" s="58" t="s">
        <v>19</v>
      </c>
      <c r="D485" s="107">
        <f>SUM(D486:D487)</f>
        <v>33286.86</v>
      </c>
      <c r="E485" s="120">
        <f>SUM(E486:E487)</f>
        <v>34428</v>
      </c>
      <c r="F485" s="107">
        <f>SUM(F486:F487)</f>
        <v>48363</v>
      </c>
      <c r="G485" s="120">
        <f>SUM(G486:G487)</f>
        <v>52363</v>
      </c>
      <c r="H485" s="294">
        <f>SUM(H486:H487)</f>
        <v>52363</v>
      </c>
      <c r="I485" s="132">
        <f t="shared" si="38"/>
        <v>4000</v>
      </c>
      <c r="J485" s="133">
        <f t="shared" si="37"/>
        <v>8.270785517854562E-2</v>
      </c>
    </row>
    <row r="486" spans="1:10" s="9" customFormat="1" x14ac:dyDescent="0.2">
      <c r="A486" s="34"/>
      <c r="B486" s="6">
        <v>5512</v>
      </c>
      <c r="C486" s="68" t="s">
        <v>25</v>
      </c>
      <c r="D486" s="92">
        <v>31990.86</v>
      </c>
      <c r="E486" s="124">
        <v>32772</v>
      </c>
      <c r="F486" s="158">
        <v>48363</v>
      </c>
      <c r="G486" s="124">
        <v>50363</v>
      </c>
      <c r="H486" s="293">
        <v>50363</v>
      </c>
      <c r="I486" s="126">
        <f t="shared" si="38"/>
        <v>2000</v>
      </c>
      <c r="J486" s="128">
        <f t="shared" si="37"/>
        <v>4.1353927589272699E-2</v>
      </c>
    </row>
    <row r="487" spans="1:10" s="9" customFormat="1" x14ac:dyDescent="0.2">
      <c r="A487" s="34"/>
      <c r="B487" s="6">
        <v>5515</v>
      </c>
      <c r="C487" s="68" t="s">
        <v>24</v>
      </c>
      <c r="D487" s="92">
        <v>1296</v>
      </c>
      <c r="E487" s="124">
        <v>1656</v>
      </c>
      <c r="F487" s="158">
        <v>0</v>
      </c>
      <c r="G487" s="124">
        <v>2000</v>
      </c>
      <c r="H487" s="293">
        <v>2000</v>
      </c>
      <c r="I487" s="126">
        <f t="shared" si="38"/>
        <v>2000</v>
      </c>
      <c r="J487" s="128"/>
    </row>
    <row r="488" spans="1:10" s="9" customFormat="1" x14ac:dyDescent="0.2">
      <c r="A488" s="34" t="s">
        <v>362</v>
      </c>
      <c r="B488" s="13" t="s">
        <v>363</v>
      </c>
      <c r="C488" s="177"/>
      <c r="D488" s="107">
        <f>SUM(D489+D493+D504+D506)</f>
        <v>139584.95999999999</v>
      </c>
      <c r="E488" s="120">
        <f>SUM(E489+E493)</f>
        <v>137517</v>
      </c>
      <c r="F488" s="107">
        <f>SUM(F489+F493)</f>
        <v>167141.21999999997</v>
      </c>
      <c r="G488" s="120">
        <f>SUM(G489+G493)</f>
        <v>173522</v>
      </c>
      <c r="H488" s="294">
        <f>SUM(H489+H493)</f>
        <v>173522</v>
      </c>
      <c r="I488" s="132">
        <f t="shared" si="38"/>
        <v>6380.7800000000279</v>
      </c>
      <c r="J488" s="133">
        <f t="shared" si="37"/>
        <v>3.8175980766444351E-2</v>
      </c>
    </row>
    <row r="489" spans="1:10" s="9" customFormat="1" x14ac:dyDescent="0.2">
      <c r="A489" s="34"/>
      <c r="B489" s="10">
        <v>50</v>
      </c>
      <c r="C489" s="67" t="s">
        <v>18</v>
      </c>
      <c r="D489" s="107">
        <f>SUM(D490+D492)</f>
        <v>68948.09</v>
      </c>
      <c r="E489" s="120">
        <f>SUM(E490+E492)</f>
        <v>72643</v>
      </c>
      <c r="F489" s="107">
        <f>SUM(F490+F492)</f>
        <v>75142.81</v>
      </c>
      <c r="G489" s="120">
        <f>SUM(G490+G492)</f>
        <v>104123</v>
      </c>
      <c r="H489" s="294">
        <f>SUM(H490+H492)</f>
        <v>104123</v>
      </c>
      <c r="I489" s="132">
        <f t="shared" si="38"/>
        <v>28980.190000000002</v>
      </c>
      <c r="J489" s="133">
        <f t="shared" si="37"/>
        <v>0.385668169715772</v>
      </c>
    </row>
    <row r="490" spans="1:10" s="9" customFormat="1" x14ac:dyDescent="0.2">
      <c r="A490" s="34"/>
      <c r="B490" s="6">
        <v>500</v>
      </c>
      <c r="C490" s="68" t="s">
        <v>171</v>
      </c>
      <c r="D490" s="158">
        <f>SUM(D491)</f>
        <v>51249.2</v>
      </c>
      <c r="E490" s="124">
        <f>SUM(E491)</f>
        <v>54292</v>
      </c>
      <c r="F490" s="158">
        <f>SUM(F491)</f>
        <v>56460.83</v>
      </c>
      <c r="G490" s="124">
        <f>SUM(G491)</f>
        <v>77820</v>
      </c>
      <c r="H490" s="293">
        <f>SUM(H491)</f>
        <v>77820</v>
      </c>
      <c r="I490" s="126">
        <f t="shared" si="38"/>
        <v>21359.17</v>
      </c>
      <c r="J490" s="128">
        <f t="shared" si="37"/>
        <v>0.37830067322779337</v>
      </c>
    </row>
    <row r="491" spans="1:10" s="9" customFormat="1" x14ac:dyDescent="0.2">
      <c r="A491" s="34"/>
      <c r="B491" s="6">
        <v>5002</v>
      </c>
      <c r="C491" s="68" t="s">
        <v>178</v>
      </c>
      <c r="D491" s="93">
        <v>51249.2</v>
      </c>
      <c r="E491" s="124">
        <v>54292</v>
      </c>
      <c r="F491" s="158">
        <v>56460.83</v>
      </c>
      <c r="G491" s="124">
        <v>77820</v>
      </c>
      <c r="H491" s="293">
        <v>77820</v>
      </c>
      <c r="I491" s="126">
        <f t="shared" si="38"/>
        <v>21359.17</v>
      </c>
      <c r="J491" s="128">
        <f t="shared" si="37"/>
        <v>0.37830067322779337</v>
      </c>
    </row>
    <row r="492" spans="1:10" s="9" customFormat="1" x14ac:dyDescent="0.2">
      <c r="A492" s="34"/>
      <c r="B492" s="6">
        <v>506</v>
      </c>
      <c r="C492" s="68" t="s">
        <v>172</v>
      </c>
      <c r="D492" s="92">
        <v>17698.89</v>
      </c>
      <c r="E492" s="124">
        <v>18351</v>
      </c>
      <c r="F492" s="158">
        <v>18681.98</v>
      </c>
      <c r="G492" s="124">
        <v>26303</v>
      </c>
      <c r="H492" s="293">
        <v>26303</v>
      </c>
      <c r="I492" s="126">
        <f t="shared" si="38"/>
        <v>7621.02</v>
      </c>
      <c r="J492" s="128">
        <f t="shared" si="37"/>
        <v>0.40793427677366112</v>
      </c>
    </row>
    <row r="493" spans="1:10" s="9" customFormat="1" x14ac:dyDescent="0.2">
      <c r="A493" s="34"/>
      <c r="B493" s="10">
        <v>55</v>
      </c>
      <c r="C493" s="67" t="s">
        <v>19</v>
      </c>
      <c r="D493" s="107">
        <f>SUM(D494:D503)</f>
        <v>61724.369999999995</v>
      </c>
      <c r="E493" s="120">
        <f>SUM(E494:E503)</f>
        <v>64874</v>
      </c>
      <c r="F493" s="107">
        <f>SUM(F494:F503)</f>
        <v>91998.409999999974</v>
      </c>
      <c r="G493" s="120">
        <f>SUM(G494:G503)</f>
        <v>69399</v>
      </c>
      <c r="H493" s="294">
        <f>SUM(H494:H503)</f>
        <v>69399</v>
      </c>
      <c r="I493" s="132">
        <f t="shared" si="38"/>
        <v>-22599.409999999974</v>
      </c>
      <c r="J493" s="133">
        <f t="shared" si="37"/>
        <v>-0.24565000634250067</v>
      </c>
    </row>
    <row r="494" spans="1:10" s="9" customFormat="1" x14ac:dyDescent="0.2">
      <c r="A494" s="34"/>
      <c r="B494" s="6">
        <v>5500</v>
      </c>
      <c r="C494" s="68" t="s">
        <v>20</v>
      </c>
      <c r="D494" s="92">
        <v>1159.55</v>
      </c>
      <c r="E494" s="124">
        <v>1500</v>
      </c>
      <c r="F494" s="158">
        <v>139.78</v>
      </c>
      <c r="G494" s="124">
        <v>1500</v>
      </c>
      <c r="H494" s="293">
        <v>1500</v>
      </c>
      <c r="I494" s="126">
        <f t="shared" si="38"/>
        <v>1360.22</v>
      </c>
      <c r="J494" s="128">
        <f t="shared" si="37"/>
        <v>9.7311489483474034</v>
      </c>
    </row>
    <row r="495" spans="1:10" s="9" customFormat="1" x14ac:dyDescent="0.2">
      <c r="A495" s="34"/>
      <c r="B495" s="6">
        <v>5504</v>
      </c>
      <c r="C495" s="68" t="s">
        <v>22</v>
      </c>
      <c r="D495" s="92">
        <v>212.63</v>
      </c>
      <c r="E495" s="124"/>
      <c r="F495" s="158">
        <v>0</v>
      </c>
      <c r="G495" s="124">
        <v>0</v>
      </c>
      <c r="H495" s="293">
        <v>0</v>
      </c>
      <c r="I495" s="126">
        <f t="shared" si="38"/>
        <v>0</v>
      </c>
      <c r="J495" s="128"/>
    </row>
    <row r="496" spans="1:10" s="9" customFormat="1" ht="25.5" x14ac:dyDescent="0.2">
      <c r="A496" s="34"/>
      <c r="B496" s="6">
        <v>5511</v>
      </c>
      <c r="C496" s="68" t="s">
        <v>173</v>
      </c>
      <c r="D496" s="92">
        <v>27759.71</v>
      </c>
      <c r="E496" s="124">
        <v>23891</v>
      </c>
      <c r="F496" s="158">
        <v>38215.06</v>
      </c>
      <c r="G496" s="124">
        <v>20009</v>
      </c>
      <c r="H496" s="293">
        <v>20009</v>
      </c>
      <c r="I496" s="126">
        <f t="shared" si="38"/>
        <v>-18206.059999999998</v>
      </c>
      <c r="J496" s="128">
        <f t="shared" si="37"/>
        <v>-0.47641060880187025</v>
      </c>
    </row>
    <row r="497" spans="1:10" s="9" customFormat="1" x14ac:dyDescent="0.2">
      <c r="A497" s="34"/>
      <c r="B497" s="6">
        <v>5512</v>
      </c>
      <c r="C497" s="68" t="s">
        <v>25</v>
      </c>
      <c r="D497" s="93">
        <v>0</v>
      </c>
      <c r="E497" s="124">
        <v>3176</v>
      </c>
      <c r="F497" s="158">
        <v>3175.69</v>
      </c>
      <c r="G497" s="124">
        <v>0</v>
      </c>
      <c r="H497" s="293">
        <v>0</v>
      </c>
      <c r="I497" s="126">
        <f t="shared" si="38"/>
        <v>-3175.69</v>
      </c>
      <c r="J497" s="128">
        <f t="shared" si="37"/>
        <v>-1</v>
      </c>
    </row>
    <row r="498" spans="1:10" s="9" customFormat="1" x14ac:dyDescent="0.2">
      <c r="A498" s="34"/>
      <c r="B498" s="6">
        <v>5513</v>
      </c>
      <c r="C498" s="68" t="s">
        <v>23</v>
      </c>
      <c r="D498" s="92">
        <v>19901.22</v>
      </c>
      <c r="E498" s="124">
        <v>20000</v>
      </c>
      <c r="F498" s="158">
        <v>33024.15</v>
      </c>
      <c r="G498" s="124">
        <v>25000</v>
      </c>
      <c r="H498" s="293">
        <v>25000</v>
      </c>
      <c r="I498" s="126">
        <f t="shared" si="38"/>
        <v>-8024.1500000000015</v>
      </c>
      <c r="J498" s="128">
        <f t="shared" si="37"/>
        <v>-0.24297824470879648</v>
      </c>
    </row>
    <row r="499" spans="1:10" s="9" customFormat="1" x14ac:dyDescent="0.2">
      <c r="A499" s="34"/>
      <c r="B499" s="6">
        <v>5514</v>
      </c>
      <c r="C499" s="68" t="s">
        <v>174</v>
      </c>
      <c r="D499" s="92">
        <v>106.56</v>
      </c>
      <c r="E499" s="124"/>
      <c r="F499" s="158">
        <v>282.12</v>
      </c>
      <c r="G499" s="124">
        <v>213</v>
      </c>
      <c r="H499" s="293">
        <v>213</v>
      </c>
      <c r="I499" s="126">
        <f t="shared" si="38"/>
        <v>-69.12</v>
      </c>
      <c r="J499" s="128">
        <f t="shared" si="37"/>
        <v>-0.24500212675457256</v>
      </c>
    </row>
    <row r="500" spans="1:10" s="9" customFormat="1" x14ac:dyDescent="0.2">
      <c r="A500" s="34"/>
      <c r="B500" s="6">
        <v>5515</v>
      </c>
      <c r="C500" s="68" t="s">
        <v>24</v>
      </c>
      <c r="D500" s="92">
        <v>11275.43</v>
      </c>
      <c r="E500" s="124">
        <v>15000</v>
      </c>
      <c r="F500" s="158">
        <v>15830.68</v>
      </c>
      <c r="G500" s="124">
        <v>21077</v>
      </c>
      <c r="H500" s="293">
        <v>21077</v>
      </c>
      <c r="I500" s="126">
        <f t="shared" si="38"/>
        <v>5246.32</v>
      </c>
      <c r="J500" s="128">
        <f t="shared" si="37"/>
        <v>0.3314020623245495</v>
      </c>
    </row>
    <row r="501" spans="1:10" s="9" customFormat="1" x14ac:dyDescent="0.2">
      <c r="A501" s="34"/>
      <c r="B501" s="6">
        <v>5522</v>
      </c>
      <c r="C501" s="68" t="s">
        <v>66</v>
      </c>
      <c r="D501" s="92">
        <v>0</v>
      </c>
      <c r="E501" s="124">
        <v>307</v>
      </c>
      <c r="F501" s="158">
        <v>56</v>
      </c>
      <c r="G501" s="124">
        <v>100</v>
      </c>
      <c r="H501" s="293">
        <v>100</v>
      </c>
      <c r="I501" s="126">
        <f t="shared" si="38"/>
        <v>44</v>
      </c>
      <c r="J501" s="128">
        <f t="shared" si="37"/>
        <v>0.78571428571428581</v>
      </c>
    </row>
    <row r="502" spans="1:10" s="9" customFormat="1" x14ac:dyDescent="0.2">
      <c r="A502" s="34"/>
      <c r="B502" s="6">
        <v>5532</v>
      </c>
      <c r="C502" s="68" t="s">
        <v>64</v>
      </c>
      <c r="D502" s="92">
        <v>1199.27</v>
      </c>
      <c r="E502" s="124">
        <v>1000</v>
      </c>
      <c r="F502" s="158">
        <v>1274.93</v>
      </c>
      <c r="G502" s="124">
        <v>1500</v>
      </c>
      <c r="H502" s="293">
        <v>1500</v>
      </c>
      <c r="I502" s="126">
        <f t="shared" si="38"/>
        <v>225.06999999999994</v>
      </c>
      <c r="J502" s="128">
        <f t="shared" si="37"/>
        <v>0.17653518232373533</v>
      </c>
    </row>
    <row r="503" spans="1:10" s="9" customFormat="1" x14ac:dyDescent="0.2">
      <c r="A503" s="34"/>
      <c r="B503" s="6">
        <v>5540</v>
      </c>
      <c r="C503" s="68" t="s">
        <v>185</v>
      </c>
      <c r="D503" s="92">
        <v>110</v>
      </c>
      <c r="E503" s="124">
        <v>0</v>
      </c>
      <c r="F503" s="158">
        <v>0</v>
      </c>
      <c r="G503" s="124">
        <v>0</v>
      </c>
      <c r="H503" s="293">
        <v>0</v>
      </c>
      <c r="I503" s="126"/>
      <c r="J503" s="128"/>
    </row>
    <row r="504" spans="1:10" s="9" customFormat="1" x14ac:dyDescent="0.2">
      <c r="A504" s="34"/>
      <c r="B504" s="24">
        <v>60</v>
      </c>
      <c r="C504" s="58" t="s">
        <v>62</v>
      </c>
      <c r="D504" s="113">
        <f>SUM(D505)</f>
        <v>78</v>
      </c>
      <c r="E504" s="124"/>
      <c r="F504" s="158"/>
      <c r="G504" s="232"/>
      <c r="H504" s="74"/>
      <c r="I504" s="126"/>
      <c r="J504" s="128"/>
    </row>
    <row r="505" spans="1:10" s="9" customFormat="1" x14ac:dyDescent="0.2">
      <c r="A505" s="34"/>
      <c r="B505" s="22">
        <v>6010</v>
      </c>
      <c r="C505" s="59" t="s">
        <v>176</v>
      </c>
      <c r="D505" s="92">
        <v>78</v>
      </c>
      <c r="E505" s="124"/>
      <c r="F505" s="158"/>
      <c r="G505" s="232"/>
      <c r="H505" s="74"/>
      <c r="I505" s="126"/>
      <c r="J505" s="128"/>
    </row>
    <row r="506" spans="1:10" s="9" customFormat="1" x14ac:dyDescent="0.2">
      <c r="A506" s="34"/>
      <c r="B506" s="10">
        <v>15</v>
      </c>
      <c r="C506" s="67" t="s">
        <v>199</v>
      </c>
      <c r="D506" s="113">
        <f>SUM(D507)</f>
        <v>8834.5</v>
      </c>
      <c r="E506" s="124"/>
      <c r="F506" s="158"/>
      <c r="G506" s="232"/>
      <c r="H506" s="74"/>
      <c r="I506" s="126"/>
      <c r="J506" s="128"/>
    </row>
    <row r="507" spans="1:10" s="9" customFormat="1" x14ac:dyDescent="0.2">
      <c r="A507" s="34"/>
      <c r="B507" s="6">
        <v>1551</v>
      </c>
      <c r="C507" s="68" t="s">
        <v>186</v>
      </c>
      <c r="D507" s="166">
        <f>SUM(D508:D508)</f>
        <v>8834.5</v>
      </c>
      <c r="E507" s="124"/>
      <c r="F507" s="158"/>
      <c r="G507" s="232"/>
      <c r="H507" s="74"/>
      <c r="I507" s="126"/>
      <c r="J507" s="128"/>
    </row>
    <row r="508" spans="1:10" s="9" customFormat="1" ht="25.5" x14ac:dyDescent="0.2">
      <c r="A508" s="34"/>
      <c r="B508" s="6"/>
      <c r="C508" s="159" t="s">
        <v>620</v>
      </c>
      <c r="D508" s="92">
        <v>8834.5</v>
      </c>
      <c r="E508" s="124"/>
      <c r="F508" s="158"/>
      <c r="G508" s="232"/>
      <c r="H508" s="74"/>
      <c r="I508" s="126"/>
      <c r="J508" s="128"/>
    </row>
    <row r="509" spans="1:10" s="9" customFormat="1" x14ac:dyDescent="0.2">
      <c r="A509" s="34" t="s">
        <v>364</v>
      </c>
      <c r="B509" s="13" t="s">
        <v>365</v>
      </c>
      <c r="C509" s="177"/>
      <c r="D509" s="107">
        <f>SUM(D510+D511+D516)</f>
        <v>44487.08</v>
      </c>
      <c r="E509" s="120">
        <f>SUM(E510+E511+E516)</f>
        <v>41068</v>
      </c>
      <c r="F509" s="107">
        <f>SUM(F510+F511+F516+F522)</f>
        <v>37710.58</v>
      </c>
      <c r="G509" s="120">
        <f>SUM(G510+G511+G516)</f>
        <v>41675</v>
      </c>
      <c r="H509" s="294">
        <f>SUM(H510+H511+H516)</f>
        <v>41675</v>
      </c>
      <c r="I509" s="132">
        <f t="shared" si="38"/>
        <v>3964.4199999999983</v>
      </c>
      <c r="J509" s="133">
        <f t="shared" si="37"/>
        <v>0.10512752654560065</v>
      </c>
    </row>
    <row r="510" spans="1:10" s="9" customFormat="1" x14ac:dyDescent="0.2">
      <c r="A510" s="34"/>
      <c r="B510" s="23">
        <v>4500</v>
      </c>
      <c r="C510" s="24" t="s">
        <v>99</v>
      </c>
      <c r="D510" s="94">
        <v>3708</v>
      </c>
      <c r="E510" s="120">
        <v>1000</v>
      </c>
      <c r="F510" s="107">
        <v>1000</v>
      </c>
      <c r="G510" s="120">
        <v>0</v>
      </c>
      <c r="H510" s="294">
        <v>0</v>
      </c>
      <c r="I510" s="132">
        <f t="shared" si="38"/>
        <v>-1000</v>
      </c>
      <c r="J510" s="133">
        <f t="shared" si="37"/>
        <v>-1</v>
      </c>
    </row>
    <row r="511" spans="1:10" s="9" customFormat="1" x14ac:dyDescent="0.2">
      <c r="A511" s="34"/>
      <c r="B511" s="10">
        <v>50</v>
      </c>
      <c r="C511" s="67" t="s">
        <v>18</v>
      </c>
      <c r="D511" s="97">
        <v>20187</v>
      </c>
      <c r="E511" s="120">
        <f>SUM(E512+E515)</f>
        <v>25720</v>
      </c>
      <c r="F511" s="107">
        <f>SUM(F512+F515)</f>
        <v>23045.61</v>
      </c>
      <c r="G511" s="120">
        <f>SUM(G512+G515)</f>
        <v>29175</v>
      </c>
      <c r="H511" s="294">
        <f>SUM(H512+H515)</f>
        <v>29175</v>
      </c>
      <c r="I511" s="132">
        <f t="shared" si="38"/>
        <v>6129.3899999999994</v>
      </c>
      <c r="J511" s="133">
        <f t="shared" si="37"/>
        <v>0.26596779169655305</v>
      </c>
    </row>
    <row r="512" spans="1:10" s="9" customFormat="1" x14ac:dyDescent="0.2">
      <c r="A512" s="34"/>
      <c r="B512" s="6">
        <v>500</v>
      </c>
      <c r="C512" s="68" t="s">
        <v>171</v>
      </c>
      <c r="D512" s="93"/>
      <c r="E512" s="124">
        <f>SUM(E513:E514)</f>
        <v>19223</v>
      </c>
      <c r="F512" s="158">
        <f>SUM(F513:F514)</f>
        <v>17429.010000000002</v>
      </c>
      <c r="G512" s="124">
        <f>SUM(G513:G514)</f>
        <v>21805</v>
      </c>
      <c r="H512" s="293">
        <f>SUM(H513:H514)</f>
        <v>21805</v>
      </c>
      <c r="I512" s="126">
        <f t="shared" si="38"/>
        <v>4375.989999999998</v>
      </c>
      <c r="J512" s="128">
        <f t="shared" si="37"/>
        <v>0.25107507540588925</v>
      </c>
    </row>
    <row r="513" spans="1:10" s="9" customFormat="1" x14ac:dyDescent="0.2">
      <c r="A513" s="34"/>
      <c r="B513" s="6">
        <v>5002</v>
      </c>
      <c r="C513" s="68" t="s">
        <v>178</v>
      </c>
      <c r="D513" s="93"/>
      <c r="E513" s="124">
        <v>19223</v>
      </c>
      <c r="F513" s="158">
        <v>14181.1</v>
      </c>
      <c r="G513" s="124">
        <v>15853</v>
      </c>
      <c r="H513" s="293">
        <v>15853</v>
      </c>
      <c r="I513" s="126">
        <f t="shared" si="38"/>
        <v>1671.8999999999996</v>
      </c>
      <c r="J513" s="128">
        <f t="shared" si="37"/>
        <v>0.11789635500772144</v>
      </c>
    </row>
    <row r="514" spans="1:10" s="9" customFormat="1" ht="25.5" x14ac:dyDescent="0.2">
      <c r="A514" s="34"/>
      <c r="B514" s="6">
        <v>5005</v>
      </c>
      <c r="C514" s="68" t="s">
        <v>198</v>
      </c>
      <c r="D514" s="93"/>
      <c r="E514" s="124">
        <v>0</v>
      </c>
      <c r="F514" s="158">
        <v>3247.91</v>
      </c>
      <c r="G514" s="124">
        <v>5952</v>
      </c>
      <c r="H514" s="293">
        <v>5952</v>
      </c>
      <c r="I514" s="126">
        <f t="shared" si="38"/>
        <v>2704.09</v>
      </c>
      <c r="J514" s="128">
        <f t="shared" si="37"/>
        <v>0.83256309442071985</v>
      </c>
    </row>
    <row r="515" spans="1:10" s="9" customFormat="1" x14ac:dyDescent="0.2">
      <c r="A515" s="34"/>
      <c r="B515" s="6">
        <v>506</v>
      </c>
      <c r="C515" s="68" t="s">
        <v>172</v>
      </c>
      <c r="D515" s="93"/>
      <c r="E515" s="124">
        <v>6497</v>
      </c>
      <c r="F515" s="158">
        <v>5616.6</v>
      </c>
      <c r="G515" s="124">
        <v>7370</v>
      </c>
      <c r="H515" s="293">
        <v>7370</v>
      </c>
      <c r="I515" s="126">
        <f t="shared" si="38"/>
        <v>1753.3999999999996</v>
      </c>
      <c r="J515" s="128">
        <f t="shared" ref="J515:J578" si="39">SUM(H515/F515-1)</f>
        <v>0.31218174696435552</v>
      </c>
    </row>
    <row r="516" spans="1:10" s="9" customFormat="1" x14ac:dyDescent="0.2">
      <c r="A516" s="34"/>
      <c r="B516" s="10">
        <v>55</v>
      </c>
      <c r="C516" s="67" t="s">
        <v>19</v>
      </c>
      <c r="D516" s="97">
        <v>20592.080000000002</v>
      </c>
      <c r="E516" s="120">
        <f>SUM(E517:E521)</f>
        <v>14348</v>
      </c>
      <c r="F516" s="107">
        <f>SUM(F517:F521)</f>
        <v>13571.97</v>
      </c>
      <c r="G516" s="120">
        <f>SUM(G517:G521)</f>
        <v>12500</v>
      </c>
      <c r="H516" s="294">
        <f>SUM(H517:H521)</f>
        <v>12500</v>
      </c>
      <c r="I516" s="132">
        <f t="shared" ref="I516:I579" si="40">H516-F516</f>
        <v>-1071.9699999999993</v>
      </c>
      <c r="J516" s="133">
        <f t="shared" si="39"/>
        <v>-7.8984112107527427E-2</v>
      </c>
    </row>
    <row r="517" spans="1:10" s="9" customFormat="1" ht="25.5" x14ac:dyDescent="0.2">
      <c r="A517" s="34"/>
      <c r="B517" s="6">
        <v>5511</v>
      </c>
      <c r="C517" s="68" t="s">
        <v>173</v>
      </c>
      <c r="D517" s="93"/>
      <c r="E517" s="124">
        <v>3048</v>
      </c>
      <c r="F517" s="158">
        <v>4631.04</v>
      </c>
      <c r="G517" s="124">
        <v>6350</v>
      </c>
      <c r="H517" s="293">
        <v>6350</v>
      </c>
      <c r="I517" s="126">
        <f t="shared" si="40"/>
        <v>1718.96</v>
      </c>
      <c r="J517" s="128">
        <f t="shared" si="39"/>
        <v>0.3711822830292979</v>
      </c>
    </row>
    <row r="518" spans="1:10" s="9" customFormat="1" x14ac:dyDescent="0.2">
      <c r="A518" s="34"/>
      <c r="B518" s="6">
        <v>5512</v>
      </c>
      <c r="C518" s="68" t="s">
        <v>25</v>
      </c>
      <c r="D518" s="93"/>
      <c r="E518" s="124">
        <v>4800</v>
      </c>
      <c r="F518" s="158">
        <v>3415.12</v>
      </c>
      <c r="G518" s="124">
        <v>0</v>
      </c>
      <c r="H518" s="293">
        <v>0</v>
      </c>
      <c r="I518" s="126">
        <f t="shared" si="40"/>
        <v>-3415.12</v>
      </c>
      <c r="J518" s="128">
        <f t="shared" si="39"/>
        <v>-1</v>
      </c>
    </row>
    <row r="519" spans="1:10" s="9" customFormat="1" x14ac:dyDescent="0.2">
      <c r="A519" s="34"/>
      <c r="B519" s="6">
        <v>5513</v>
      </c>
      <c r="C519" s="68" t="s">
        <v>23</v>
      </c>
      <c r="D519" s="93"/>
      <c r="E519" s="124">
        <v>4000</v>
      </c>
      <c r="F519" s="158">
        <v>4981.9399999999996</v>
      </c>
      <c r="G519" s="124">
        <v>3750</v>
      </c>
      <c r="H519" s="293">
        <v>3750</v>
      </c>
      <c r="I519" s="126">
        <f t="shared" si="40"/>
        <v>-1231.9399999999996</v>
      </c>
      <c r="J519" s="128">
        <f t="shared" si="39"/>
        <v>-0.24728117962079021</v>
      </c>
    </row>
    <row r="520" spans="1:10" s="9" customFormat="1" x14ac:dyDescent="0.2">
      <c r="A520" s="34"/>
      <c r="B520" s="6">
        <v>5515</v>
      </c>
      <c r="C520" s="68" t="s">
        <v>24</v>
      </c>
      <c r="D520" s="93"/>
      <c r="E520" s="124">
        <v>2400</v>
      </c>
      <c r="F520" s="158">
        <v>453.62</v>
      </c>
      <c r="G520" s="124">
        <v>2400</v>
      </c>
      <c r="H520" s="293">
        <v>2400</v>
      </c>
      <c r="I520" s="126">
        <f t="shared" si="40"/>
        <v>1946.38</v>
      </c>
      <c r="J520" s="128">
        <f t="shared" si="39"/>
        <v>4.2907720118160571</v>
      </c>
    </row>
    <row r="521" spans="1:10" s="9" customFormat="1" x14ac:dyDescent="0.2">
      <c r="A521" s="34"/>
      <c r="B521" s="6">
        <v>5532</v>
      </c>
      <c r="C521" s="68" t="s">
        <v>64</v>
      </c>
      <c r="D521" s="93"/>
      <c r="E521" s="124">
        <v>100</v>
      </c>
      <c r="F521" s="158">
        <v>90.25</v>
      </c>
      <c r="G521" s="124">
        <v>0</v>
      </c>
      <c r="H521" s="293">
        <v>0</v>
      </c>
      <c r="I521" s="126">
        <f t="shared" si="40"/>
        <v>-90.25</v>
      </c>
      <c r="J521" s="128">
        <f t="shared" si="39"/>
        <v>-1</v>
      </c>
    </row>
    <row r="522" spans="1:10" s="9" customFormat="1" x14ac:dyDescent="0.2">
      <c r="A522" s="34"/>
      <c r="B522" s="24">
        <v>60</v>
      </c>
      <c r="C522" s="58" t="s">
        <v>62</v>
      </c>
      <c r="D522" s="93"/>
      <c r="E522" s="124"/>
      <c r="F522" s="107">
        <f>SUM(F523)</f>
        <v>93</v>
      </c>
      <c r="G522" s="124"/>
      <c r="H522" s="293"/>
      <c r="I522" s="126">
        <f t="shared" si="40"/>
        <v>-93</v>
      </c>
      <c r="J522" s="128">
        <f t="shared" si="39"/>
        <v>-1</v>
      </c>
    </row>
    <row r="523" spans="1:10" s="9" customFormat="1" x14ac:dyDescent="0.2">
      <c r="A523" s="34"/>
      <c r="B523" s="22">
        <v>6010</v>
      </c>
      <c r="C523" s="59" t="s">
        <v>176</v>
      </c>
      <c r="D523" s="93"/>
      <c r="E523" s="124"/>
      <c r="F523" s="158">
        <v>93</v>
      </c>
      <c r="G523" s="124"/>
      <c r="H523" s="293"/>
      <c r="I523" s="126">
        <f t="shared" si="40"/>
        <v>-93</v>
      </c>
      <c r="J523" s="128">
        <f t="shared" si="39"/>
        <v>-1</v>
      </c>
    </row>
    <row r="524" spans="1:10" s="9" customFormat="1" x14ac:dyDescent="0.2">
      <c r="A524" s="34" t="s">
        <v>366</v>
      </c>
      <c r="B524" s="10" t="s">
        <v>512</v>
      </c>
      <c r="C524" s="67"/>
      <c r="D524" s="107">
        <f>SUM(D525)</f>
        <v>3300</v>
      </c>
      <c r="E524" s="120">
        <f>SUM(E525)</f>
        <v>158772</v>
      </c>
      <c r="F524" s="107">
        <f>SUM(F525)</f>
        <v>154993.76</v>
      </c>
      <c r="G524" s="120">
        <f>SUM(G525)</f>
        <v>25000</v>
      </c>
      <c r="H524" s="294">
        <f>SUM(H525)</f>
        <v>25000</v>
      </c>
      <c r="I524" s="132">
        <f t="shared" si="40"/>
        <v>-129993.76000000001</v>
      </c>
      <c r="J524" s="133">
        <f t="shared" si="39"/>
        <v>-0.83870318392172694</v>
      </c>
    </row>
    <row r="525" spans="1:10" s="9" customFormat="1" x14ac:dyDescent="0.2">
      <c r="A525" s="34"/>
      <c r="B525" s="10">
        <v>15</v>
      </c>
      <c r="C525" s="67" t="s">
        <v>199</v>
      </c>
      <c r="D525" s="98">
        <v>3300</v>
      </c>
      <c r="E525" s="120">
        <f>SUM(E526)</f>
        <v>158772</v>
      </c>
      <c r="F525" s="107">
        <f>SUM(F526)</f>
        <v>154993.76</v>
      </c>
      <c r="G525" s="120">
        <f>SUM(G526)</f>
        <v>25000</v>
      </c>
      <c r="H525" s="294">
        <f>SUM(H526)</f>
        <v>25000</v>
      </c>
      <c r="I525" s="132">
        <f t="shared" si="40"/>
        <v>-129993.76000000001</v>
      </c>
      <c r="J525" s="133">
        <f t="shared" si="39"/>
        <v>-0.83870318392172694</v>
      </c>
    </row>
    <row r="526" spans="1:10" s="9" customFormat="1" x14ac:dyDescent="0.2">
      <c r="A526" s="34"/>
      <c r="B526" s="6">
        <v>1551</v>
      </c>
      <c r="C526" s="68" t="s">
        <v>186</v>
      </c>
      <c r="D526" s="93"/>
      <c r="E526" s="124">
        <f>SUM(E527:E528)</f>
        <v>158772</v>
      </c>
      <c r="F526" s="158">
        <f>SUM(F527:F528)</f>
        <v>154993.76</v>
      </c>
      <c r="G526" s="124">
        <f>SUM(G527:G528)</f>
        <v>25000</v>
      </c>
      <c r="H526" s="293">
        <f>SUM(H527:H528)</f>
        <v>25000</v>
      </c>
      <c r="I526" s="126">
        <f t="shared" si="40"/>
        <v>-129993.76000000001</v>
      </c>
      <c r="J526" s="128">
        <f t="shared" si="39"/>
        <v>-0.83870318392172694</v>
      </c>
    </row>
    <row r="527" spans="1:10" x14ac:dyDescent="0.2">
      <c r="A527" s="34"/>
      <c r="B527" s="6"/>
      <c r="C527" s="159" t="s">
        <v>502</v>
      </c>
      <c r="D527" s="160"/>
      <c r="E527" s="124">
        <v>158772</v>
      </c>
      <c r="F527" s="158">
        <v>154993.76</v>
      </c>
      <c r="G527" s="233">
        <v>0</v>
      </c>
      <c r="H527" s="260">
        <v>0</v>
      </c>
      <c r="I527" s="126">
        <f t="shared" si="40"/>
        <v>-154993.76</v>
      </c>
      <c r="J527" s="128">
        <f t="shared" si="39"/>
        <v>-1</v>
      </c>
    </row>
    <row r="528" spans="1:10" ht="13.5" thickBot="1" x14ac:dyDescent="0.25">
      <c r="A528" s="34"/>
      <c r="B528" s="6"/>
      <c r="C528" s="159" t="s">
        <v>575</v>
      </c>
      <c r="D528" s="167"/>
      <c r="E528" s="124">
        <v>0</v>
      </c>
      <c r="F528" s="272">
        <v>0</v>
      </c>
      <c r="G528" s="249">
        <v>25000</v>
      </c>
      <c r="H528" s="275">
        <v>25000</v>
      </c>
      <c r="I528" s="126">
        <f t="shared" si="40"/>
        <v>25000</v>
      </c>
      <c r="J528" s="128"/>
    </row>
    <row r="529" spans="1:10" ht="13.5" thickBot="1" x14ac:dyDescent="0.25">
      <c r="A529" s="209" t="s">
        <v>387</v>
      </c>
      <c r="B529" s="181" t="s">
        <v>388</v>
      </c>
      <c r="C529" s="212"/>
      <c r="D529" s="214">
        <f>SUM(D530+D540+D546+D550+D561+D565+D571)</f>
        <v>257917.98000000004</v>
      </c>
      <c r="E529" s="244">
        <f>SUM(E530+E540+E546+E550+E561+E565+E571)</f>
        <v>202453</v>
      </c>
      <c r="F529" s="214">
        <f>SUM(F530+F540+F546+F550+F561+F565+F571)</f>
        <v>215922.69</v>
      </c>
      <c r="G529" s="244">
        <f>SUM(G530+G540+G546+G550+G561+G565+G571)</f>
        <v>192621</v>
      </c>
      <c r="H529" s="306">
        <f>SUM(H530+H540+H546+H550+H561+H565+H571)</f>
        <v>192621</v>
      </c>
      <c r="I529" s="184">
        <f>H529-F529</f>
        <v>-23301.690000000002</v>
      </c>
      <c r="J529" s="185">
        <f>SUM(H529/F529-1)</f>
        <v>-0.10791681967281896</v>
      </c>
    </row>
    <row r="530" spans="1:10" s="9" customFormat="1" x14ac:dyDescent="0.2">
      <c r="A530" s="51" t="s">
        <v>51</v>
      </c>
      <c r="B530" s="16" t="s">
        <v>124</v>
      </c>
      <c r="C530" s="178"/>
      <c r="D530" s="165">
        <f>SUM(D531+D538)</f>
        <v>55039.040000000001</v>
      </c>
      <c r="E530" s="168">
        <f>SUM(E531)</f>
        <v>48379</v>
      </c>
      <c r="F530" s="165">
        <f>SUM(F531+F538)</f>
        <v>81110.62000000001</v>
      </c>
      <c r="G530" s="168">
        <f>SUM(G531)</f>
        <v>60000</v>
      </c>
      <c r="H530" s="320">
        <f>SUM(H531)</f>
        <v>60000</v>
      </c>
      <c r="I530" s="132">
        <f>H530-F530</f>
        <v>-21110.62000000001</v>
      </c>
      <c r="J530" s="133">
        <f t="shared" si="39"/>
        <v>-0.26026949368652352</v>
      </c>
    </row>
    <row r="531" spans="1:10" s="9" customFormat="1" x14ac:dyDescent="0.2">
      <c r="A531" s="34"/>
      <c r="B531" s="23">
        <v>4502</v>
      </c>
      <c r="C531" s="24" t="s">
        <v>84</v>
      </c>
      <c r="D531" s="107">
        <f>SUM(D532:D537)</f>
        <v>54959.9</v>
      </c>
      <c r="E531" s="120">
        <f>SUM(E532:E537)</f>
        <v>48379</v>
      </c>
      <c r="F531" s="107">
        <f>SUM(F532:F537)</f>
        <v>80851.38</v>
      </c>
      <c r="G531" s="120">
        <f>SUM(G532:G537)</f>
        <v>60000</v>
      </c>
      <c r="H531" s="294">
        <f>SUM(H532:H537)</f>
        <v>60000</v>
      </c>
      <c r="I531" s="132">
        <f t="shared" si="40"/>
        <v>-20851.380000000005</v>
      </c>
      <c r="J531" s="133">
        <f t="shared" si="39"/>
        <v>-0.25789763885291761</v>
      </c>
    </row>
    <row r="532" spans="1:10" ht="25.5" x14ac:dyDescent="0.2">
      <c r="A532" s="36" t="s">
        <v>374</v>
      </c>
      <c r="B532" s="21"/>
      <c r="C532" s="22" t="s">
        <v>368</v>
      </c>
      <c r="D532" s="92">
        <v>22587.360000000001</v>
      </c>
      <c r="E532" s="124">
        <v>863</v>
      </c>
      <c r="F532" s="158">
        <v>344.22</v>
      </c>
      <c r="G532" s="233"/>
      <c r="H532" s="260"/>
      <c r="I532" s="126">
        <f t="shared" si="40"/>
        <v>-344.22</v>
      </c>
      <c r="J532" s="128">
        <f t="shared" si="39"/>
        <v>-1</v>
      </c>
    </row>
    <row r="533" spans="1:10" ht="25.5" x14ac:dyDescent="0.2">
      <c r="A533" s="36" t="s">
        <v>373</v>
      </c>
      <c r="B533" s="21"/>
      <c r="C533" s="22" t="s">
        <v>370</v>
      </c>
      <c r="D533" s="92">
        <v>29245.54</v>
      </c>
      <c r="E533" s="124">
        <v>12435</v>
      </c>
      <c r="F533" s="158">
        <v>12434.4</v>
      </c>
      <c r="G533" s="233"/>
      <c r="H533" s="260"/>
      <c r="I533" s="126">
        <f t="shared" si="40"/>
        <v>-12434.4</v>
      </c>
      <c r="J533" s="128">
        <f t="shared" si="39"/>
        <v>-1</v>
      </c>
    </row>
    <row r="534" spans="1:10" x14ac:dyDescent="0.2">
      <c r="A534" s="36" t="s">
        <v>376</v>
      </c>
      <c r="B534" s="21"/>
      <c r="C534" s="22" t="s">
        <v>369</v>
      </c>
      <c r="D534" s="87"/>
      <c r="E534" s="124">
        <v>2401</v>
      </c>
      <c r="F534" s="158">
        <v>2401.12</v>
      </c>
      <c r="G534" s="233"/>
      <c r="H534" s="260"/>
      <c r="I534" s="126">
        <f t="shared" si="40"/>
        <v>-2401.12</v>
      </c>
      <c r="J534" s="128">
        <f t="shared" si="39"/>
        <v>-1</v>
      </c>
    </row>
    <row r="535" spans="1:10" x14ac:dyDescent="0.2">
      <c r="A535" s="36" t="s">
        <v>377</v>
      </c>
      <c r="B535" s="21"/>
      <c r="C535" s="22" t="s">
        <v>371</v>
      </c>
      <c r="D535" s="87">
        <v>3127</v>
      </c>
      <c r="E535" s="124">
        <v>17680</v>
      </c>
      <c r="F535" s="158">
        <v>17680</v>
      </c>
      <c r="G535" s="233"/>
      <c r="H535" s="260"/>
      <c r="I535" s="126">
        <f t="shared" si="40"/>
        <v>-17680</v>
      </c>
      <c r="J535" s="128">
        <f t="shared" si="39"/>
        <v>-1</v>
      </c>
    </row>
    <row r="536" spans="1:10" x14ac:dyDescent="0.2">
      <c r="A536" s="36" t="s">
        <v>375</v>
      </c>
      <c r="B536" s="21"/>
      <c r="C536" s="22" t="s">
        <v>378</v>
      </c>
      <c r="D536" s="87"/>
      <c r="E536" s="124">
        <v>15000</v>
      </c>
      <c r="F536" s="158">
        <v>47991.64</v>
      </c>
      <c r="G536" s="233"/>
      <c r="H536" s="260"/>
      <c r="I536" s="126">
        <f t="shared" si="40"/>
        <v>-47991.64</v>
      </c>
      <c r="J536" s="128">
        <f t="shared" si="39"/>
        <v>-1</v>
      </c>
    </row>
    <row r="537" spans="1:10" x14ac:dyDescent="0.2">
      <c r="A537" s="36" t="s">
        <v>585</v>
      </c>
      <c r="B537" s="21"/>
      <c r="C537" s="22" t="s">
        <v>592</v>
      </c>
      <c r="D537" s="87"/>
      <c r="E537" s="124"/>
      <c r="F537" s="158">
        <v>0</v>
      </c>
      <c r="G537" s="233">
        <v>60000</v>
      </c>
      <c r="H537" s="260">
        <v>60000</v>
      </c>
      <c r="I537" s="126">
        <f t="shared" si="40"/>
        <v>60000</v>
      </c>
      <c r="J537" s="128"/>
    </row>
    <row r="538" spans="1:10" x14ac:dyDescent="0.2">
      <c r="A538" s="36"/>
      <c r="B538" s="24">
        <v>60</v>
      </c>
      <c r="C538" s="58" t="s">
        <v>62</v>
      </c>
      <c r="D538" s="86">
        <f>SUM(D539)</f>
        <v>79.14</v>
      </c>
      <c r="E538" s="124"/>
      <c r="F538" s="86">
        <f>SUM(F539)</f>
        <v>259.24</v>
      </c>
      <c r="G538" s="233"/>
      <c r="H538" s="260"/>
      <c r="I538" s="132">
        <f t="shared" si="40"/>
        <v>-259.24</v>
      </c>
      <c r="J538" s="133">
        <f t="shared" si="39"/>
        <v>-1</v>
      </c>
    </row>
    <row r="539" spans="1:10" x14ac:dyDescent="0.2">
      <c r="A539" s="36"/>
      <c r="B539" s="22">
        <v>6080</v>
      </c>
      <c r="C539" s="59" t="s">
        <v>101</v>
      </c>
      <c r="D539" s="85">
        <v>79.14</v>
      </c>
      <c r="E539" s="124"/>
      <c r="F539" s="158">
        <v>259.24</v>
      </c>
      <c r="G539" s="233"/>
      <c r="H539" s="260"/>
      <c r="I539" s="126">
        <f t="shared" si="40"/>
        <v>-259.24</v>
      </c>
      <c r="J539" s="128">
        <f t="shared" si="39"/>
        <v>-1</v>
      </c>
    </row>
    <row r="540" spans="1:10" s="9" customFormat="1" x14ac:dyDescent="0.2">
      <c r="A540" s="34" t="s">
        <v>379</v>
      </c>
      <c r="B540" s="10" t="s">
        <v>125</v>
      </c>
      <c r="C540" s="177"/>
      <c r="D540" s="107">
        <f>SUM(D541+D543)</f>
        <v>77668.23000000001</v>
      </c>
      <c r="E540" s="120">
        <f>SUM(E541+E543)</f>
        <v>86416</v>
      </c>
      <c r="F540" s="107">
        <f>SUM(F541+F543)</f>
        <v>71825.320000000007</v>
      </c>
      <c r="G540" s="120">
        <f>SUM(G541+G543)</f>
        <v>74000</v>
      </c>
      <c r="H540" s="294">
        <f>SUM(H541+H543)</f>
        <v>74000</v>
      </c>
      <c r="I540" s="132">
        <f>H540-F540</f>
        <v>2174.679999999993</v>
      </c>
      <c r="J540" s="133">
        <f t="shared" si="39"/>
        <v>3.0277345092232011E-2</v>
      </c>
    </row>
    <row r="541" spans="1:10" s="9" customFormat="1" x14ac:dyDescent="0.2">
      <c r="A541" s="34"/>
      <c r="B541" s="10">
        <v>55</v>
      </c>
      <c r="C541" s="67" t="s">
        <v>19</v>
      </c>
      <c r="D541" s="107">
        <f>SUM(D542)</f>
        <v>62892.23</v>
      </c>
      <c r="E541" s="120">
        <f>SUM(E542)</f>
        <v>74000</v>
      </c>
      <c r="F541" s="107">
        <f>SUM(F542)</f>
        <v>61829.32</v>
      </c>
      <c r="G541" s="120">
        <f>SUM(G542)</f>
        <v>74000</v>
      </c>
      <c r="H541" s="294">
        <f>SUM(H542)</f>
        <v>74000</v>
      </c>
      <c r="I541" s="132">
        <f t="shared" si="40"/>
        <v>12170.68</v>
      </c>
      <c r="J541" s="133">
        <f t="shared" si="39"/>
        <v>0.19684318054929273</v>
      </c>
    </row>
    <row r="542" spans="1:10" s="11" customFormat="1" x14ac:dyDescent="0.2">
      <c r="A542" s="50"/>
      <c r="B542" s="6">
        <v>5512</v>
      </c>
      <c r="C542" s="68" t="s">
        <v>25</v>
      </c>
      <c r="D542" s="158">
        <v>62892.23</v>
      </c>
      <c r="E542" s="124">
        <v>74000</v>
      </c>
      <c r="F542" s="158">
        <v>61829.32</v>
      </c>
      <c r="G542" s="124">
        <v>74000</v>
      </c>
      <c r="H542" s="293">
        <v>74000</v>
      </c>
      <c r="I542" s="126">
        <f t="shared" si="40"/>
        <v>12170.68</v>
      </c>
      <c r="J542" s="128">
        <f t="shared" si="39"/>
        <v>0.19684318054929273</v>
      </c>
    </row>
    <row r="543" spans="1:10" s="11" customFormat="1" x14ac:dyDescent="0.2">
      <c r="A543" s="36"/>
      <c r="B543" s="10">
        <v>15</v>
      </c>
      <c r="C543" s="67" t="s">
        <v>199</v>
      </c>
      <c r="D543" s="107">
        <f>SUM(D544)</f>
        <v>14776</v>
      </c>
      <c r="E543" s="120">
        <f>SUM(E544)</f>
        <v>12416</v>
      </c>
      <c r="F543" s="107">
        <f>SUM(F544)</f>
        <v>9996</v>
      </c>
      <c r="G543" s="120">
        <f>SUM(G544)</f>
        <v>0</v>
      </c>
      <c r="H543" s="294">
        <f>SUM(H544)</f>
        <v>0</v>
      </c>
      <c r="I543" s="132">
        <f t="shared" si="40"/>
        <v>-9996</v>
      </c>
      <c r="J543" s="133">
        <f t="shared" si="39"/>
        <v>-1</v>
      </c>
    </row>
    <row r="544" spans="1:10" s="11" customFormat="1" x14ac:dyDescent="0.2">
      <c r="A544" s="36" t="s">
        <v>380</v>
      </c>
      <c r="B544" s="6">
        <v>1551</v>
      </c>
      <c r="C544" s="68" t="s">
        <v>186</v>
      </c>
      <c r="D544" s="158">
        <f>SUM(D545)</f>
        <v>14776</v>
      </c>
      <c r="E544" s="124">
        <f>SUM(E545)</f>
        <v>12416</v>
      </c>
      <c r="F544" s="158">
        <f>SUM(F545)</f>
        <v>9996</v>
      </c>
      <c r="G544" s="124"/>
      <c r="H544" s="293"/>
      <c r="I544" s="126">
        <f t="shared" si="40"/>
        <v>-9996</v>
      </c>
      <c r="J544" s="128">
        <f t="shared" si="39"/>
        <v>-1</v>
      </c>
    </row>
    <row r="545" spans="1:10" s="11" customFormat="1" ht="25.5" x14ac:dyDescent="0.2">
      <c r="A545" s="50"/>
      <c r="B545" s="6"/>
      <c r="C545" s="69" t="s">
        <v>372</v>
      </c>
      <c r="D545" s="158">
        <v>14776</v>
      </c>
      <c r="E545" s="124">
        <v>12416</v>
      </c>
      <c r="F545" s="158">
        <v>9996</v>
      </c>
      <c r="G545" s="124"/>
      <c r="H545" s="293"/>
      <c r="I545" s="126">
        <f t="shared" si="40"/>
        <v>-9996</v>
      </c>
      <c r="J545" s="128">
        <f t="shared" si="39"/>
        <v>-1</v>
      </c>
    </row>
    <row r="546" spans="1:10" s="11" customFormat="1" x14ac:dyDescent="0.2">
      <c r="A546" s="34" t="s">
        <v>381</v>
      </c>
      <c r="B546" s="10" t="s">
        <v>382</v>
      </c>
      <c r="C546" s="177"/>
      <c r="D546" s="107">
        <f>SUM(D547+D549)</f>
        <v>30190</v>
      </c>
      <c r="E546" s="120">
        <f t="shared" ref="E546:H547" si="41">SUM(E547)</f>
        <v>4000</v>
      </c>
      <c r="F546" s="107">
        <f t="shared" si="41"/>
        <v>3764.2</v>
      </c>
      <c r="G546" s="120">
        <f t="shared" si="41"/>
        <v>4000</v>
      </c>
      <c r="H546" s="294">
        <f t="shared" si="41"/>
        <v>4000</v>
      </c>
      <c r="I546" s="132">
        <f t="shared" si="40"/>
        <v>235.80000000000018</v>
      </c>
      <c r="J546" s="133">
        <f t="shared" si="39"/>
        <v>6.2642792625259069E-2</v>
      </c>
    </row>
    <row r="547" spans="1:10" s="11" customFormat="1" x14ac:dyDescent="0.2">
      <c r="A547" s="34"/>
      <c r="B547" s="10">
        <v>55</v>
      </c>
      <c r="C547" s="67" t="s">
        <v>19</v>
      </c>
      <c r="D547" s="97">
        <v>4575</v>
      </c>
      <c r="E547" s="120">
        <f t="shared" si="41"/>
        <v>4000</v>
      </c>
      <c r="F547" s="107">
        <f t="shared" si="41"/>
        <v>3764.2</v>
      </c>
      <c r="G547" s="120">
        <f t="shared" si="41"/>
        <v>4000</v>
      </c>
      <c r="H547" s="294">
        <f t="shared" si="41"/>
        <v>4000</v>
      </c>
      <c r="I547" s="132">
        <f t="shared" si="40"/>
        <v>235.80000000000018</v>
      </c>
      <c r="J547" s="133">
        <f t="shared" si="39"/>
        <v>6.2642792625259069E-2</v>
      </c>
    </row>
    <row r="548" spans="1:10" s="11" customFormat="1" x14ac:dyDescent="0.2">
      <c r="A548" s="50"/>
      <c r="B548" s="6">
        <v>5512</v>
      </c>
      <c r="C548" s="68" t="s">
        <v>25</v>
      </c>
      <c r="D548" s="93"/>
      <c r="E548" s="124">
        <v>4000</v>
      </c>
      <c r="F548" s="158">
        <v>3764.2</v>
      </c>
      <c r="G548" s="124">
        <v>4000</v>
      </c>
      <c r="H548" s="293">
        <v>4000</v>
      </c>
      <c r="I548" s="126">
        <f t="shared" si="40"/>
        <v>235.80000000000018</v>
      </c>
      <c r="J548" s="128">
        <f t="shared" si="39"/>
        <v>6.2642792625259069E-2</v>
      </c>
    </row>
    <row r="549" spans="1:10" s="11" customFormat="1" x14ac:dyDescent="0.2">
      <c r="A549" s="50"/>
      <c r="B549" s="10">
        <v>15</v>
      </c>
      <c r="C549" s="67" t="s">
        <v>199</v>
      </c>
      <c r="D549" s="97">
        <v>25615</v>
      </c>
      <c r="E549" s="124"/>
      <c r="F549" s="158"/>
      <c r="G549" s="124"/>
      <c r="H549" s="293"/>
      <c r="I549" s="126"/>
      <c r="J549" s="128"/>
    </row>
    <row r="550" spans="1:10" s="9" customFormat="1" x14ac:dyDescent="0.2">
      <c r="A550" s="34" t="s">
        <v>383</v>
      </c>
      <c r="B550" s="10" t="s">
        <v>144</v>
      </c>
      <c r="C550" s="177"/>
      <c r="D550" s="107">
        <f>SUM(D551+D555)</f>
        <v>21413.95</v>
      </c>
      <c r="E550" s="120">
        <f>SUM(E551+E555)</f>
        <v>30020</v>
      </c>
      <c r="F550" s="107">
        <f>SUM(F551+F555)</f>
        <v>29205.170000000002</v>
      </c>
      <c r="G550" s="120">
        <f>SUM(G551+G555)</f>
        <v>24021</v>
      </c>
      <c r="H550" s="294">
        <f>SUM(H551+H555)</f>
        <v>24021</v>
      </c>
      <c r="I550" s="132">
        <f t="shared" si="40"/>
        <v>-5184.1700000000019</v>
      </c>
      <c r="J550" s="133">
        <f t="shared" si="39"/>
        <v>-0.17750863973741637</v>
      </c>
    </row>
    <row r="551" spans="1:10" s="9" customFormat="1" x14ac:dyDescent="0.2">
      <c r="A551" s="34"/>
      <c r="B551" s="10">
        <v>50</v>
      </c>
      <c r="C551" s="67" t="s">
        <v>18</v>
      </c>
      <c r="D551" s="107">
        <f>SUM(D552+D554)</f>
        <v>15910.94</v>
      </c>
      <c r="E551" s="120">
        <f>SUM(E552+E554)</f>
        <v>16942</v>
      </c>
      <c r="F551" s="107">
        <f>SUM(F552+F554)</f>
        <v>16934.580000000002</v>
      </c>
      <c r="G551" s="120">
        <f>SUM(G552+G554)</f>
        <v>17849</v>
      </c>
      <c r="H551" s="294">
        <f>SUM(H552+H554)</f>
        <v>17849</v>
      </c>
      <c r="I551" s="132">
        <f t="shared" si="40"/>
        <v>914.41999999999825</v>
      </c>
      <c r="J551" s="133">
        <f t="shared" si="39"/>
        <v>5.3997205717531749E-2</v>
      </c>
    </row>
    <row r="552" spans="1:10" s="9" customFormat="1" x14ac:dyDescent="0.2">
      <c r="A552" s="34"/>
      <c r="B552" s="6">
        <v>500</v>
      </c>
      <c r="C552" s="68" t="s">
        <v>171</v>
      </c>
      <c r="D552" s="158">
        <f>SUM(D553)</f>
        <v>11905.44</v>
      </c>
      <c r="E552" s="124">
        <f>SUM(E553)</f>
        <v>12662</v>
      </c>
      <c r="F552" s="158">
        <f>SUM(F553)</f>
        <v>12736.19</v>
      </c>
      <c r="G552" s="124">
        <f>SUM(G553)</f>
        <v>13340</v>
      </c>
      <c r="H552" s="293">
        <f>SUM(H553)</f>
        <v>13340</v>
      </c>
      <c r="I552" s="126">
        <f t="shared" si="40"/>
        <v>603.80999999999949</v>
      </c>
      <c r="J552" s="128">
        <f t="shared" si="39"/>
        <v>4.74089975102443E-2</v>
      </c>
    </row>
    <row r="553" spans="1:10" s="9" customFormat="1" x14ac:dyDescent="0.2">
      <c r="A553" s="34"/>
      <c r="B553" s="6">
        <v>5002</v>
      </c>
      <c r="C553" s="68" t="s">
        <v>178</v>
      </c>
      <c r="D553" s="92">
        <v>11905.44</v>
      </c>
      <c r="E553" s="124">
        <v>12662</v>
      </c>
      <c r="F553" s="158">
        <v>12736.19</v>
      </c>
      <c r="G553" s="124">
        <v>13340</v>
      </c>
      <c r="H553" s="293">
        <v>13340</v>
      </c>
      <c r="I553" s="126">
        <f t="shared" si="40"/>
        <v>603.80999999999949</v>
      </c>
      <c r="J553" s="128">
        <f t="shared" si="39"/>
        <v>4.74089975102443E-2</v>
      </c>
    </row>
    <row r="554" spans="1:10" s="9" customFormat="1" x14ac:dyDescent="0.2">
      <c r="A554" s="34"/>
      <c r="B554" s="6">
        <v>506</v>
      </c>
      <c r="C554" s="68" t="s">
        <v>172</v>
      </c>
      <c r="D554" s="92">
        <v>4005.5</v>
      </c>
      <c r="E554" s="124">
        <v>4280</v>
      </c>
      <c r="F554" s="158">
        <v>4198.3900000000003</v>
      </c>
      <c r="G554" s="124">
        <v>4509</v>
      </c>
      <c r="H554" s="293">
        <v>4509</v>
      </c>
      <c r="I554" s="126">
        <f t="shared" si="40"/>
        <v>310.60999999999967</v>
      </c>
      <c r="J554" s="128">
        <f t="shared" si="39"/>
        <v>7.3983122101567433E-2</v>
      </c>
    </row>
    <row r="555" spans="1:10" s="9" customFormat="1" x14ac:dyDescent="0.2">
      <c r="A555" s="34"/>
      <c r="B555" s="10">
        <v>55</v>
      </c>
      <c r="C555" s="67" t="s">
        <v>19</v>
      </c>
      <c r="D555" s="107">
        <f>SUM(D556:D560)</f>
        <v>5503.01</v>
      </c>
      <c r="E555" s="120">
        <f>SUM(E556:E560)</f>
        <v>13078</v>
      </c>
      <c r="F555" s="107">
        <f>SUM(F556:F560)</f>
        <v>12270.59</v>
      </c>
      <c r="G555" s="120">
        <f>SUM(G556:G560)</f>
        <v>6172</v>
      </c>
      <c r="H555" s="294">
        <f>SUM(H556:H560)</f>
        <v>6172</v>
      </c>
      <c r="I555" s="132">
        <f t="shared" si="40"/>
        <v>-6098.59</v>
      </c>
      <c r="J555" s="133">
        <f t="shared" si="39"/>
        <v>-0.49700870129309183</v>
      </c>
    </row>
    <row r="556" spans="1:10" s="9" customFormat="1" x14ac:dyDescent="0.2">
      <c r="A556" s="34"/>
      <c r="B556" s="6">
        <v>5500</v>
      </c>
      <c r="C556" s="68" t="s">
        <v>20</v>
      </c>
      <c r="D556" s="92">
        <v>122.37</v>
      </c>
      <c r="E556" s="124">
        <v>150</v>
      </c>
      <c r="F556" s="158">
        <v>114.78</v>
      </c>
      <c r="G556" s="124">
        <v>100</v>
      </c>
      <c r="H556" s="293">
        <v>100</v>
      </c>
      <c r="I556" s="126">
        <f t="shared" si="40"/>
        <v>-14.780000000000001</v>
      </c>
      <c r="J556" s="128">
        <f t="shared" si="39"/>
        <v>-0.12876807806238022</v>
      </c>
    </row>
    <row r="557" spans="1:10" s="9" customFormat="1" ht="25.5" x14ac:dyDescent="0.2">
      <c r="A557" s="34"/>
      <c r="B557" s="6">
        <v>5511</v>
      </c>
      <c r="C557" s="68" t="s">
        <v>173</v>
      </c>
      <c r="D557" s="92">
        <v>3787.76</v>
      </c>
      <c r="E557" s="124">
        <v>3263</v>
      </c>
      <c r="F557" s="158">
        <v>3705.98</v>
      </c>
      <c r="G557" s="124">
        <v>3922</v>
      </c>
      <c r="H557" s="293">
        <v>3922</v>
      </c>
      <c r="I557" s="126">
        <f t="shared" si="40"/>
        <v>216.01999999999998</v>
      </c>
      <c r="J557" s="128">
        <f t="shared" si="39"/>
        <v>5.8289575227065349E-2</v>
      </c>
    </row>
    <row r="558" spans="1:10" s="9" customFormat="1" x14ac:dyDescent="0.2">
      <c r="A558" s="34"/>
      <c r="B558" s="6">
        <v>5514</v>
      </c>
      <c r="C558" s="68" t="s">
        <v>174</v>
      </c>
      <c r="D558" s="92">
        <v>1414.32</v>
      </c>
      <c r="E558" s="124">
        <v>8737</v>
      </c>
      <c r="F558" s="158">
        <v>8096.64</v>
      </c>
      <c r="G558" s="124">
        <v>1500</v>
      </c>
      <c r="H558" s="293">
        <v>1500</v>
      </c>
      <c r="I558" s="126">
        <f t="shared" si="40"/>
        <v>-6596.64</v>
      </c>
      <c r="J558" s="128">
        <f t="shared" si="39"/>
        <v>-0.81473796537823095</v>
      </c>
    </row>
    <row r="559" spans="1:10" s="9" customFormat="1" x14ac:dyDescent="0.2">
      <c r="A559" s="34"/>
      <c r="B559" s="6">
        <v>5515</v>
      </c>
      <c r="C559" s="68" t="s">
        <v>24</v>
      </c>
      <c r="D559" s="92">
        <v>101.22</v>
      </c>
      <c r="E559" s="124">
        <v>778</v>
      </c>
      <c r="F559" s="158">
        <v>211.21</v>
      </c>
      <c r="G559" s="124">
        <v>500</v>
      </c>
      <c r="H559" s="293">
        <v>500</v>
      </c>
      <c r="I559" s="126">
        <f t="shared" si="40"/>
        <v>288.78999999999996</v>
      </c>
      <c r="J559" s="128">
        <f t="shared" si="39"/>
        <v>1.3673121537805972</v>
      </c>
    </row>
    <row r="560" spans="1:10" s="9" customFormat="1" x14ac:dyDescent="0.2">
      <c r="A560" s="34"/>
      <c r="B560" s="6">
        <v>5532</v>
      </c>
      <c r="C560" s="68" t="s">
        <v>64</v>
      </c>
      <c r="D560" s="93">
        <v>77.34</v>
      </c>
      <c r="E560" s="124">
        <v>150</v>
      </c>
      <c r="F560" s="158">
        <v>141.97999999999999</v>
      </c>
      <c r="G560" s="124">
        <v>150</v>
      </c>
      <c r="H560" s="293">
        <v>150</v>
      </c>
      <c r="I560" s="126">
        <f t="shared" si="40"/>
        <v>8.0200000000000102</v>
      </c>
      <c r="J560" s="128">
        <f t="shared" si="39"/>
        <v>5.6486829130863558E-2</v>
      </c>
    </row>
    <row r="561" spans="1:10" x14ac:dyDescent="0.2">
      <c r="A561" s="34" t="s">
        <v>384</v>
      </c>
      <c r="B561" s="10" t="s">
        <v>145</v>
      </c>
      <c r="C561" s="179"/>
      <c r="D561" s="107">
        <f>SUM(D562)</f>
        <v>6354.05</v>
      </c>
      <c r="E561" s="120">
        <f>SUM(E562)</f>
        <v>8000</v>
      </c>
      <c r="F561" s="107">
        <f>SUM(F562)</f>
        <v>8827.8599999999988</v>
      </c>
      <c r="G561" s="120">
        <f>SUM(G562)</f>
        <v>10000</v>
      </c>
      <c r="H561" s="294">
        <f>SUM(H562)</f>
        <v>10000</v>
      </c>
      <c r="I561" s="132">
        <f t="shared" si="40"/>
        <v>1172.1400000000012</v>
      </c>
      <c r="J561" s="133">
        <f t="shared" si="39"/>
        <v>0.13277736620200153</v>
      </c>
    </row>
    <row r="562" spans="1:10" s="9" customFormat="1" x14ac:dyDescent="0.2">
      <c r="A562" s="34"/>
      <c r="B562" s="10">
        <v>55</v>
      </c>
      <c r="C562" s="67" t="s">
        <v>19</v>
      </c>
      <c r="D562" s="107">
        <f>SUM(D563)</f>
        <v>6354.05</v>
      </c>
      <c r="E562" s="120">
        <f>SUM(E563:E564)</f>
        <v>8000</v>
      </c>
      <c r="F562" s="107">
        <f>SUM(F563:F564)</f>
        <v>8827.8599999999988</v>
      </c>
      <c r="G562" s="120">
        <f>SUM(G563:G564)</f>
        <v>10000</v>
      </c>
      <c r="H562" s="294">
        <f>SUM(H563:H564)</f>
        <v>10000</v>
      </c>
      <c r="I562" s="132">
        <f t="shared" si="40"/>
        <v>1172.1400000000012</v>
      </c>
      <c r="J562" s="133">
        <f t="shared" si="39"/>
        <v>0.13277736620200153</v>
      </c>
    </row>
    <row r="563" spans="1:10" s="9" customFormat="1" x14ac:dyDescent="0.2">
      <c r="A563" s="34"/>
      <c r="B563" s="6">
        <v>5512</v>
      </c>
      <c r="C563" s="68" t="s">
        <v>25</v>
      </c>
      <c r="D563" s="92">
        <v>6354.05</v>
      </c>
      <c r="E563" s="124">
        <v>8000</v>
      </c>
      <c r="F563" s="158">
        <v>8245.56</v>
      </c>
      <c r="G563" s="124">
        <v>8000</v>
      </c>
      <c r="H563" s="293">
        <v>8000</v>
      </c>
      <c r="I563" s="126">
        <f t="shared" si="40"/>
        <v>-245.55999999999949</v>
      </c>
      <c r="J563" s="128">
        <f t="shared" si="39"/>
        <v>-2.9780876010847002E-2</v>
      </c>
    </row>
    <row r="564" spans="1:10" s="9" customFormat="1" x14ac:dyDescent="0.2">
      <c r="A564" s="34"/>
      <c r="B564" s="6">
        <v>5514</v>
      </c>
      <c r="C564" s="68" t="s">
        <v>174</v>
      </c>
      <c r="D564" s="93">
        <v>0</v>
      </c>
      <c r="E564" s="124">
        <v>0</v>
      </c>
      <c r="F564" s="158">
        <v>582.29999999999995</v>
      </c>
      <c r="G564" s="124">
        <v>2000</v>
      </c>
      <c r="H564" s="293">
        <v>2000</v>
      </c>
      <c r="I564" s="126">
        <f t="shared" si="40"/>
        <v>1417.7</v>
      </c>
      <c r="J564" s="128">
        <f t="shared" si="39"/>
        <v>2.4346556757685045</v>
      </c>
    </row>
    <row r="565" spans="1:10" x14ac:dyDescent="0.2">
      <c r="A565" s="34" t="s">
        <v>385</v>
      </c>
      <c r="B565" s="10" t="s">
        <v>146</v>
      </c>
      <c r="C565" s="179"/>
      <c r="D565" s="107">
        <f>SUM(D566)</f>
        <v>8187.35</v>
      </c>
      <c r="E565" s="120">
        <f>SUM(E566)</f>
        <v>10238</v>
      </c>
      <c r="F565" s="107">
        <f>SUM(F566)</f>
        <v>9410.0499999999993</v>
      </c>
      <c r="G565" s="120">
        <f>SUM(G566)</f>
        <v>10300</v>
      </c>
      <c r="H565" s="294">
        <f>SUM(H566)</f>
        <v>10300</v>
      </c>
      <c r="I565" s="132">
        <f t="shared" si="40"/>
        <v>889.95000000000073</v>
      </c>
      <c r="J565" s="133">
        <f t="shared" si="39"/>
        <v>9.4574417776738695E-2</v>
      </c>
    </row>
    <row r="566" spans="1:10" s="9" customFormat="1" x14ac:dyDescent="0.2">
      <c r="A566" s="34"/>
      <c r="B566" s="10">
        <v>55</v>
      </c>
      <c r="C566" s="67" t="s">
        <v>19</v>
      </c>
      <c r="D566" s="107">
        <f>SUM(D567:D570)</f>
        <v>8187.35</v>
      </c>
      <c r="E566" s="120">
        <f>SUM(E567:E570)</f>
        <v>10238</v>
      </c>
      <c r="F566" s="107">
        <f>SUM(F567:F570)</f>
        <v>9410.0499999999993</v>
      </c>
      <c r="G566" s="120">
        <f>SUM(G567:G570)</f>
        <v>10300</v>
      </c>
      <c r="H566" s="294">
        <f>SUM(H567:H570)</f>
        <v>10300</v>
      </c>
      <c r="I566" s="132">
        <f t="shared" si="40"/>
        <v>889.95000000000073</v>
      </c>
      <c r="J566" s="133">
        <f t="shared" si="39"/>
        <v>9.4574417776738695E-2</v>
      </c>
    </row>
    <row r="567" spans="1:10" x14ac:dyDescent="0.2">
      <c r="A567" s="36"/>
      <c r="B567" s="6">
        <v>5500</v>
      </c>
      <c r="C567" s="68" t="s">
        <v>20</v>
      </c>
      <c r="D567" s="92">
        <v>271.22000000000003</v>
      </c>
      <c r="E567" s="124">
        <v>1100</v>
      </c>
      <c r="F567" s="158">
        <v>840</v>
      </c>
      <c r="G567" s="124">
        <v>1200</v>
      </c>
      <c r="H567" s="293">
        <v>1200</v>
      </c>
      <c r="I567" s="126">
        <f t="shared" si="40"/>
        <v>360</v>
      </c>
      <c r="J567" s="128">
        <f t="shared" si="39"/>
        <v>0.4285714285714286</v>
      </c>
    </row>
    <row r="568" spans="1:10" s="9" customFormat="1" ht="25.5" x14ac:dyDescent="0.2">
      <c r="A568" s="34"/>
      <c r="B568" s="6">
        <v>5511</v>
      </c>
      <c r="C568" s="68" t="s">
        <v>173</v>
      </c>
      <c r="D568" s="92">
        <v>7916.13</v>
      </c>
      <c r="E568" s="124">
        <v>8838</v>
      </c>
      <c r="F568" s="158">
        <v>8570.0499999999993</v>
      </c>
      <c r="G568" s="124">
        <v>8800</v>
      </c>
      <c r="H568" s="293">
        <v>8800</v>
      </c>
      <c r="I568" s="126">
        <f t="shared" si="40"/>
        <v>229.95000000000073</v>
      </c>
      <c r="J568" s="128">
        <f t="shared" si="39"/>
        <v>2.683181545031843E-2</v>
      </c>
    </row>
    <row r="569" spans="1:10" s="9" customFormat="1" x14ac:dyDescent="0.2">
      <c r="A569" s="34"/>
      <c r="B569" s="6">
        <v>5515</v>
      </c>
      <c r="C569" s="68" t="s">
        <v>24</v>
      </c>
      <c r="D569" s="93">
        <v>0</v>
      </c>
      <c r="E569" s="124">
        <v>200</v>
      </c>
      <c r="F569" s="158">
        <v>0</v>
      </c>
      <c r="G569" s="124">
        <v>300</v>
      </c>
      <c r="H569" s="293">
        <v>300</v>
      </c>
      <c r="I569" s="126">
        <f t="shared" si="40"/>
        <v>300</v>
      </c>
      <c r="J569" s="128"/>
    </row>
    <row r="570" spans="1:10" s="9" customFormat="1" x14ac:dyDescent="0.2">
      <c r="A570" s="34"/>
      <c r="B570" s="6">
        <v>5539</v>
      </c>
      <c r="C570" s="68" t="s">
        <v>188</v>
      </c>
      <c r="D570" s="93">
        <v>0</v>
      </c>
      <c r="E570" s="124">
        <v>100</v>
      </c>
      <c r="F570" s="158">
        <v>0</v>
      </c>
      <c r="G570" s="124">
        <v>0</v>
      </c>
      <c r="H570" s="293">
        <v>0</v>
      </c>
      <c r="I570" s="126">
        <f t="shared" si="40"/>
        <v>0</v>
      </c>
      <c r="J570" s="128"/>
    </row>
    <row r="571" spans="1:10" s="9" customFormat="1" x14ac:dyDescent="0.2">
      <c r="A571" s="34" t="s">
        <v>564</v>
      </c>
      <c r="B571" s="10" t="s">
        <v>386</v>
      </c>
      <c r="C571" s="179"/>
      <c r="D571" s="107">
        <f>SUM(D572+D573+D576)</f>
        <v>59065.36</v>
      </c>
      <c r="E571" s="120">
        <f>SUM(E573)</f>
        <v>15400</v>
      </c>
      <c r="F571" s="107">
        <f>SUM(F573)</f>
        <v>11779.470000000001</v>
      </c>
      <c r="G571" s="120">
        <f>SUM(G573)</f>
        <v>10300</v>
      </c>
      <c r="H571" s="294">
        <f>SUM(H573)</f>
        <v>10300</v>
      </c>
      <c r="I571" s="132">
        <f t="shared" si="40"/>
        <v>-1479.4700000000012</v>
      </c>
      <c r="J571" s="133">
        <f t="shared" si="39"/>
        <v>-0.1255973316286727</v>
      </c>
    </row>
    <row r="572" spans="1:10" s="9" customFormat="1" x14ac:dyDescent="0.2">
      <c r="A572" s="34"/>
      <c r="B572" s="10">
        <v>50</v>
      </c>
      <c r="C572" s="67" t="s">
        <v>18</v>
      </c>
      <c r="D572" s="97">
        <v>2248</v>
      </c>
      <c r="E572" s="120"/>
      <c r="F572" s="107"/>
      <c r="G572" s="120"/>
      <c r="H572" s="294"/>
      <c r="I572" s="126"/>
      <c r="J572" s="128"/>
    </row>
    <row r="573" spans="1:10" s="9" customFormat="1" x14ac:dyDescent="0.2">
      <c r="A573" s="34"/>
      <c r="B573" s="10">
        <v>55</v>
      </c>
      <c r="C573" s="67" t="s">
        <v>19</v>
      </c>
      <c r="D573" s="97">
        <v>19128.36</v>
      </c>
      <c r="E573" s="120">
        <f>SUM(E575:E575)</f>
        <v>15400</v>
      </c>
      <c r="F573" s="107">
        <f>SUM(F574:F575)</f>
        <v>11779.470000000001</v>
      </c>
      <c r="G573" s="120">
        <f>SUM(G575:G575)</f>
        <v>10300</v>
      </c>
      <c r="H573" s="294">
        <f>SUM(H575:H575)</f>
        <v>10300</v>
      </c>
      <c r="I573" s="132">
        <f t="shared" si="40"/>
        <v>-1479.4700000000012</v>
      </c>
      <c r="J573" s="133">
        <f t="shared" si="39"/>
        <v>-0.1255973316286727</v>
      </c>
    </row>
    <row r="574" spans="1:10" x14ac:dyDescent="0.2">
      <c r="A574" s="36"/>
      <c r="B574" s="6">
        <v>5500</v>
      </c>
      <c r="C574" s="68" t="s">
        <v>20</v>
      </c>
      <c r="D574" s="93"/>
      <c r="E574" s="124"/>
      <c r="F574" s="158">
        <v>52.36</v>
      </c>
      <c r="G574" s="124"/>
      <c r="H574" s="293"/>
      <c r="I574" s="126">
        <f t="shared" si="40"/>
        <v>-52.36</v>
      </c>
      <c r="J574" s="128">
        <f t="shared" si="39"/>
        <v>-1</v>
      </c>
    </row>
    <row r="575" spans="1:10" s="9" customFormat="1" ht="25.5" x14ac:dyDescent="0.2">
      <c r="A575" s="34"/>
      <c r="B575" s="6">
        <v>5511</v>
      </c>
      <c r="C575" s="68" t="s">
        <v>173</v>
      </c>
      <c r="D575" s="93"/>
      <c r="E575" s="124">
        <v>15400</v>
      </c>
      <c r="F575" s="158">
        <v>11727.11</v>
      </c>
      <c r="G575" s="124">
        <v>10300</v>
      </c>
      <c r="H575" s="293">
        <v>10300</v>
      </c>
      <c r="I575" s="126">
        <f t="shared" si="40"/>
        <v>-1427.1100000000006</v>
      </c>
      <c r="J575" s="128">
        <f t="shared" si="39"/>
        <v>-0.12169323899920781</v>
      </c>
    </row>
    <row r="576" spans="1:10" s="9" customFormat="1" ht="13.5" thickBot="1" x14ac:dyDescent="0.25">
      <c r="A576" s="52"/>
      <c r="B576" s="10">
        <v>15</v>
      </c>
      <c r="C576" s="67" t="s">
        <v>199</v>
      </c>
      <c r="D576" s="118">
        <v>37689</v>
      </c>
      <c r="E576" s="169"/>
      <c r="F576" s="272"/>
      <c r="G576" s="169"/>
      <c r="H576" s="318"/>
      <c r="I576" s="126"/>
      <c r="J576" s="128"/>
    </row>
    <row r="577" spans="1:12" ht="13.5" thickBot="1" x14ac:dyDescent="0.25">
      <c r="A577" s="209" t="s">
        <v>52</v>
      </c>
      <c r="B577" s="181" t="s">
        <v>126</v>
      </c>
      <c r="C577" s="212"/>
      <c r="D577" s="213">
        <f>SUM(D578+D580+D584)</f>
        <v>22103.489999999998</v>
      </c>
      <c r="E577" s="215">
        <f>SUM(E578+E580)</f>
        <v>461083</v>
      </c>
      <c r="F577" s="213">
        <f>SUM(F578+F580)</f>
        <v>56510.6</v>
      </c>
      <c r="G577" s="215">
        <f>SUM(G578+G580)</f>
        <v>753648</v>
      </c>
      <c r="H577" s="304">
        <f>SUM(H578+H580)</f>
        <v>753648</v>
      </c>
      <c r="I577" s="184">
        <f t="shared" si="40"/>
        <v>697137.4</v>
      </c>
      <c r="J577" s="185">
        <f t="shared" si="39"/>
        <v>12.336400604488361</v>
      </c>
    </row>
    <row r="578" spans="1:12" s="9" customFormat="1" x14ac:dyDescent="0.2">
      <c r="A578" s="34" t="s">
        <v>513</v>
      </c>
      <c r="B578" s="10" t="s">
        <v>621</v>
      </c>
      <c r="C578" s="177"/>
      <c r="D578" s="107">
        <f>SUM(D579)</f>
        <v>5500</v>
      </c>
      <c r="E578" s="120">
        <f>SUM(E579)</f>
        <v>5480</v>
      </c>
      <c r="F578" s="107">
        <f>SUM(F579)</f>
        <v>5480</v>
      </c>
      <c r="G578" s="120">
        <f>SUM(G579)</f>
        <v>4682</v>
      </c>
      <c r="H578" s="294">
        <f>SUM(H579)</f>
        <v>4682</v>
      </c>
      <c r="I578" s="132">
        <f t="shared" si="40"/>
        <v>-798</v>
      </c>
      <c r="J578" s="133">
        <f t="shared" si="39"/>
        <v>-0.14562043795620438</v>
      </c>
    </row>
    <row r="579" spans="1:12" s="9" customFormat="1" x14ac:dyDescent="0.2">
      <c r="A579" s="34"/>
      <c r="B579" s="23">
        <v>4500</v>
      </c>
      <c r="C579" s="24" t="s">
        <v>99</v>
      </c>
      <c r="D579" s="94">
        <v>5500</v>
      </c>
      <c r="E579" s="120">
        <v>5480</v>
      </c>
      <c r="F579" s="107">
        <v>5480</v>
      </c>
      <c r="G579" s="120">
        <v>4682</v>
      </c>
      <c r="H579" s="294">
        <v>4682</v>
      </c>
      <c r="I579" s="132">
        <f t="shared" si="40"/>
        <v>-798</v>
      </c>
      <c r="J579" s="133">
        <f t="shared" ref="J579:J643" si="42">SUM(H579/F579-1)</f>
        <v>-0.14562043795620438</v>
      </c>
    </row>
    <row r="580" spans="1:12" s="9" customFormat="1" x14ac:dyDescent="0.2">
      <c r="A580" s="34" t="s">
        <v>514</v>
      </c>
      <c r="B580" s="10" t="s">
        <v>281</v>
      </c>
      <c r="C580" s="24"/>
      <c r="D580" s="107">
        <f t="shared" ref="D580:H582" si="43">SUM(D581)</f>
        <v>8724.49</v>
      </c>
      <c r="E580" s="120">
        <f t="shared" si="43"/>
        <v>455603</v>
      </c>
      <c r="F580" s="107">
        <f t="shared" si="43"/>
        <v>51030.6</v>
      </c>
      <c r="G580" s="120">
        <f t="shared" si="43"/>
        <v>748966</v>
      </c>
      <c r="H580" s="294">
        <f t="shared" si="43"/>
        <v>748966</v>
      </c>
      <c r="I580" s="132">
        <f t="shared" ref="I580:I644" si="44">H580-F580</f>
        <v>697935.4</v>
      </c>
      <c r="J580" s="133">
        <f t="shared" si="42"/>
        <v>13.676801762080007</v>
      </c>
    </row>
    <row r="581" spans="1:12" s="9" customFormat="1" x14ac:dyDescent="0.2">
      <c r="A581" s="34"/>
      <c r="B581" s="10">
        <v>15</v>
      </c>
      <c r="C581" s="67" t="s">
        <v>199</v>
      </c>
      <c r="D581" s="107">
        <f t="shared" si="43"/>
        <v>8724.49</v>
      </c>
      <c r="E581" s="120">
        <f t="shared" si="43"/>
        <v>455603</v>
      </c>
      <c r="F581" s="107">
        <f t="shared" si="43"/>
        <v>51030.6</v>
      </c>
      <c r="G581" s="120">
        <f t="shared" si="43"/>
        <v>748966</v>
      </c>
      <c r="H581" s="294">
        <f t="shared" si="43"/>
        <v>748966</v>
      </c>
      <c r="I581" s="132">
        <f t="shared" si="44"/>
        <v>697935.4</v>
      </c>
      <c r="J581" s="133">
        <f t="shared" si="42"/>
        <v>13.676801762080007</v>
      </c>
    </row>
    <row r="582" spans="1:12" s="9" customFormat="1" x14ac:dyDescent="0.2">
      <c r="A582" s="34"/>
      <c r="B582" s="6">
        <v>1551</v>
      </c>
      <c r="C582" s="68" t="s">
        <v>186</v>
      </c>
      <c r="D582" s="158">
        <f t="shared" si="43"/>
        <v>8724.49</v>
      </c>
      <c r="E582" s="124">
        <f t="shared" si="43"/>
        <v>455603</v>
      </c>
      <c r="F582" s="158">
        <f t="shared" si="43"/>
        <v>51030.6</v>
      </c>
      <c r="G582" s="124">
        <f t="shared" si="43"/>
        <v>748966</v>
      </c>
      <c r="H582" s="293">
        <f t="shared" si="43"/>
        <v>748966</v>
      </c>
      <c r="I582" s="126">
        <f t="shared" si="44"/>
        <v>697935.4</v>
      </c>
      <c r="J582" s="128">
        <f t="shared" si="42"/>
        <v>13.676801762080007</v>
      </c>
    </row>
    <row r="583" spans="1:12" ht="25.5" x14ac:dyDescent="0.2">
      <c r="A583" s="36"/>
      <c r="B583" s="21"/>
      <c r="C583" s="22" t="s">
        <v>280</v>
      </c>
      <c r="D583" s="87">
        <v>8724.49</v>
      </c>
      <c r="E583" s="124">
        <v>455603</v>
      </c>
      <c r="F583" s="158">
        <v>51030.6</v>
      </c>
      <c r="G583" s="233">
        <v>748966</v>
      </c>
      <c r="H583" s="260">
        <v>748966</v>
      </c>
      <c r="I583" s="126">
        <f t="shared" si="44"/>
        <v>697935.4</v>
      </c>
      <c r="J583" s="128">
        <f t="shared" si="42"/>
        <v>13.676801762080007</v>
      </c>
    </row>
    <row r="584" spans="1:12" x14ac:dyDescent="0.2">
      <c r="A584" s="34" t="s">
        <v>655</v>
      </c>
      <c r="B584" s="10" t="s">
        <v>656</v>
      </c>
      <c r="C584" s="24"/>
      <c r="D584" s="94">
        <f>SUM(D585)</f>
        <v>7879</v>
      </c>
      <c r="E584" s="124"/>
      <c r="F584" s="158"/>
      <c r="G584" s="233"/>
      <c r="H584" s="260"/>
      <c r="I584" s="126"/>
      <c r="J584" s="128"/>
    </row>
    <row r="585" spans="1:12" ht="13.5" thickBot="1" x14ac:dyDescent="0.25">
      <c r="A585" s="36"/>
      <c r="B585" s="10">
        <v>50</v>
      </c>
      <c r="C585" s="67" t="s">
        <v>18</v>
      </c>
      <c r="D585" s="94">
        <v>7879</v>
      </c>
      <c r="E585" s="124"/>
      <c r="F585" s="272"/>
      <c r="G585" s="233"/>
      <c r="H585" s="260"/>
      <c r="I585" s="126"/>
      <c r="J585" s="128"/>
    </row>
    <row r="586" spans="1:12" ht="13.5" thickBot="1" x14ac:dyDescent="0.25">
      <c r="A586" s="209" t="s">
        <v>53</v>
      </c>
      <c r="B586" s="181" t="s">
        <v>127</v>
      </c>
      <c r="C586" s="212"/>
      <c r="D586" s="213">
        <f>SUM(D587+D606+D634+D639+D650+D658+D674+D694+D704+D758+D764+D783+D798+D812+D834+D842+D856+D873+D890+D892+D910+D934+D946+D954+D968+D970+D985+D1004+D1006+D1019+D1030)</f>
        <v>1506604.19</v>
      </c>
      <c r="E586" s="215">
        <f>SUM(E587+E606+E634+E639+E650+E658+E674+E694+E704+E758+E764+E783+E798+E812+E834+E842+E856+E873+E890+E892+E910+E934+E946+E954+E968+E970+E985+E1004+E1006+E1019+E1030)</f>
        <v>1529333</v>
      </c>
      <c r="F586" s="213">
        <f>SUM(F587+F606+F628+F634+F639+F650+F658+F674+F694+F704+F758+F764+F783+F798+F812+F834+F842+F856+F871+F873+F890+F892+F910+F932+F934+F946+F954+F968+F970+F985+F1006+F1019+F1030)</f>
        <v>1536882.29</v>
      </c>
      <c r="G586" s="215">
        <f>SUM(G587+G606+G628+G634+G639+G650+G658+G674+G694+G704+G758+G764+G783+G798+G812+G834+G842+G856+G873+G892+G910+G934+G946+G954+G970+G985+G1006+G1019+G1030)</f>
        <v>3051425</v>
      </c>
      <c r="H586" s="304">
        <f>SUM(H587+H606+H628+H634+H639+H650+H658+H674+H694+H704+H758+H764+H783+H798+H812+H834+H842+H856+H873+H892+H910+H934+H946+H954+H970+H985+H1006+H1019+H1030)</f>
        <v>3060425</v>
      </c>
      <c r="I586" s="184">
        <f>H586-F586</f>
        <v>1523542.71</v>
      </c>
      <c r="J586" s="185">
        <f>SUM(H586/F586-1)</f>
        <v>0.99132036325306339</v>
      </c>
    </row>
    <row r="587" spans="1:12" s="9" customFormat="1" x14ac:dyDescent="0.2">
      <c r="A587" s="34" t="s">
        <v>393</v>
      </c>
      <c r="B587" s="10" t="s">
        <v>184</v>
      </c>
      <c r="C587" s="177"/>
      <c r="D587" s="165">
        <f>SUM(D588+D592+D601)</f>
        <v>210376.79000000004</v>
      </c>
      <c r="E587" s="168">
        <f>SUM(E588+E592+E601)</f>
        <v>249802</v>
      </c>
      <c r="F587" s="165">
        <f>SUM(F588+F592+F601)</f>
        <v>207197.97999999998</v>
      </c>
      <c r="G587" s="168">
        <f>SUM(G588+G592+G601)</f>
        <v>211852</v>
      </c>
      <c r="H587" s="320">
        <f>SUM(H588+H592+H601)</f>
        <v>211852</v>
      </c>
      <c r="I587" s="132">
        <f t="shared" si="44"/>
        <v>4654.0200000000186</v>
      </c>
      <c r="J587" s="133">
        <f t="shared" si="42"/>
        <v>2.2461705466433779E-2</v>
      </c>
      <c r="L587" s="278"/>
    </row>
    <row r="588" spans="1:12" s="9" customFormat="1" x14ac:dyDescent="0.2">
      <c r="A588" s="34"/>
      <c r="B588" s="10">
        <v>50</v>
      </c>
      <c r="C588" s="67" t="s">
        <v>18</v>
      </c>
      <c r="D588" s="107">
        <f>SUM(D589+D591)</f>
        <v>80894.44</v>
      </c>
      <c r="E588" s="120">
        <f>SUM(E589+E591)</f>
        <v>85145</v>
      </c>
      <c r="F588" s="107">
        <f>SUM(F589+F591)</f>
        <v>84918.61</v>
      </c>
      <c r="G588" s="120">
        <f>SUM(G589+G591)</f>
        <v>89030</v>
      </c>
      <c r="H588" s="294">
        <f>SUM(H589+H591)</f>
        <v>89030</v>
      </c>
      <c r="I588" s="132">
        <f t="shared" si="44"/>
        <v>4111.3899999999994</v>
      </c>
      <c r="J588" s="133">
        <f t="shared" si="42"/>
        <v>4.8415653529891634E-2</v>
      </c>
    </row>
    <row r="589" spans="1:12" s="9" customFormat="1" x14ac:dyDescent="0.2">
      <c r="A589" s="34"/>
      <c r="B589" s="6">
        <v>500</v>
      </c>
      <c r="C589" s="68" t="s">
        <v>171</v>
      </c>
      <c r="D589" s="158">
        <f>SUM(D590)</f>
        <v>60621.38</v>
      </c>
      <c r="E589" s="124">
        <f>SUM(E590)</f>
        <v>63636</v>
      </c>
      <c r="F589" s="158">
        <f>SUM(F590)</f>
        <v>63635.66</v>
      </c>
      <c r="G589" s="124">
        <f>SUM(G590)</f>
        <v>66540</v>
      </c>
      <c r="H589" s="293">
        <f>SUM(H590)</f>
        <v>66540</v>
      </c>
      <c r="I589" s="126">
        <f t="shared" si="44"/>
        <v>2904.3399999999965</v>
      </c>
      <c r="J589" s="128">
        <f t="shared" si="42"/>
        <v>4.5640133220901546E-2</v>
      </c>
    </row>
    <row r="590" spans="1:12" s="9" customFormat="1" x14ac:dyDescent="0.2">
      <c r="A590" s="34"/>
      <c r="B590" s="6">
        <v>5002</v>
      </c>
      <c r="C590" s="68" t="s">
        <v>178</v>
      </c>
      <c r="D590" s="85">
        <v>60621.38</v>
      </c>
      <c r="E590" s="124">
        <v>63636</v>
      </c>
      <c r="F590" s="158">
        <v>63635.66</v>
      </c>
      <c r="G590" s="124">
        <v>66540</v>
      </c>
      <c r="H590" s="293">
        <v>66540</v>
      </c>
      <c r="I590" s="126">
        <f t="shared" si="44"/>
        <v>2904.3399999999965</v>
      </c>
      <c r="J590" s="128">
        <f t="shared" si="42"/>
        <v>4.5640133220901546E-2</v>
      </c>
    </row>
    <row r="591" spans="1:12" s="9" customFormat="1" x14ac:dyDescent="0.2">
      <c r="A591" s="34"/>
      <c r="B591" s="6">
        <v>506</v>
      </c>
      <c r="C591" s="68" t="s">
        <v>172</v>
      </c>
      <c r="D591" s="92">
        <v>20273.060000000001</v>
      </c>
      <c r="E591" s="124">
        <v>21509</v>
      </c>
      <c r="F591" s="158">
        <v>21282.95</v>
      </c>
      <c r="G591" s="124">
        <v>22490</v>
      </c>
      <c r="H591" s="293">
        <v>22490</v>
      </c>
      <c r="I591" s="126">
        <f t="shared" si="44"/>
        <v>1207.0499999999993</v>
      </c>
      <c r="J591" s="128">
        <f t="shared" si="42"/>
        <v>5.6714412240784329E-2</v>
      </c>
    </row>
    <row r="592" spans="1:12" s="9" customFormat="1" x14ac:dyDescent="0.2">
      <c r="A592" s="34"/>
      <c r="B592" s="10">
        <v>55</v>
      </c>
      <c r="C592" s="67" t="s">
        <v>19</v>
      </c>
      <c r="D592" s="107">
        <f>SUM(D593:D600)</f>
        <v>116011.03000000001</v>
      </c>
      <c r="E592" s="120">
        <f>SUM(E593:E600)</f>
        <v>122657</v>
      </c>
      <c r="F592" s="107">
        <f>SUM(F593:F600)</f>
        <v>122279.36999999998</v>
      </c>
      <c r="G592" s="120">
        <f>SUM(G593:G600)</f>
        <v>122822</v>
      </c>
      <c r="H592" s="294">
        <f>SUM(H593:H600)</f>
        <v>122822</v>
      </c>
      <c r="I592" s="132">
        <f t="shared" si="44"/>
        <v>542.63000000001921</v>
      </c>
      <c r="J592" s="133">
        <f t="shared" si="42"/>
        <v>4.4376250875353129E-3</v>
      </c>
    </row>
    <row r="593" spans="1:11" s="9" customFormat="1" x14ac:dyDescent="0.2">
      <c r="A593" s="34"/>
      <c r="B593" s="6">
        <v>5500</v>
      </c>
      <c r="C593" s="68" t="s">
        <v>20</v>
      </c>
      <c r="D593" s="92">
        <v>1335.69</v>
      </c>
      <c r="E593" s="124">
        <v>1531</v>
      </c>
      <c r="F593" s="158">
        <v>693.47</v>
      </c>
      <c r="G593" s="124">
        <v>973</v>
      </c>
      <c r="H593" s="293">
        <v>973</v>
      </c>
      <c r="I593" s="126">
        <f t="shared" si="44"/>
        <v>279.52999999999997</v>
      </c>
      <c r="J593" s="128">
        <f t="shared" si="42"/>
        <v>0.40308881422411913</v>
      </c>
    </row>
    <row r="594" spans="1:11" s="9" customFormat="1" x14ac:dyDescent="0.2">
      <c r="A594" s="34"/>
      <c r="B594" s="6">
        <v>5504</v>
      </c>
      <c r="C594" s="68" t="s">
        <v>22</v>
      </c>
      <c r="D594" s="92">
        <v>232.04</v>
      </c>
      <c r="E594" s="124">
        <v>700</v>
      </c>
      <c r="F594" s="158">
        <v>175</v>
      </c>
      <c r="G594" s="124">
        <v>700</v>
      </c>
      <c r="H594" s="293">
        <v>700</v>
      </c>
      <c r="I594" s="126">
        <f t="shared" si="44"/>
        <v>525</v>
      </c>
      <c r="J594" s="128">
        <f t="shared" si="42"/>
        <v>3</v>
      </c>
    </row>
    <row r="595" spans="1:11" s="9" customFormat="1" ht="25.5" x14ac:dyDescent="0.2">
      <c r="A595" s="34"/>
      <c r="B595" s="6">
        <v>5511</v>
      </c>
      <c r="C595" s="68" t="s">
        <v>173</v>
      </c>
      <c r="D595" s="92">
        <v>102115.67</v>
      </c>
      <c r="E595" s="124">
        <v>113753</v>
      </c>
      <c r="F595" s="158">
        <v>101252.37</v>
      </c>
      <c r="G595" s="124">
        <v>114664</v>
      </c>
      <c r="H595" s="293">
        <v>114664</v>
      </c>
      <c r="I595" s="126">
        <f t="shared" si="44"/>
        <v>13411.630000000005</v>
      </c>
      <c r="J595" s="128">
        <f t="shared" si="42"/>
        <v>0.13245744272455062</v>
      </c>
    </row>
    <row r="596" spans="1:11" s="9" customFormat="1" x14ac:dyDescent="0.2">
      <c r="A596" s="34"/>
      <c r="B596" s="6">
        <v>5513</v>
      </c>
      <c r="C596" s="68" t="s">
        <v>23</v>
      </c>
      <c r="D596" s="92">
        <v>3527.42</v>
      </c>
      <c r="E596" s="124">
        <v>3715</v>
      </c>
      <c r="F596" s="158">
        <v>4037.15</v>
      </c>
      <c r="G596" s="124">
        <v>3815</v>
      </c>
      <c r="H596" s="293">
        <v>3815</v>
      </c>
      <c r="I596" s="126">
        <f t="shared" si="44"/>
        <v>-222.15000000000009</v>
      </c>
      <c r="J596" s="128">
        <f t="shared" si="42"/>
        <v>-5.5026441920661862E-2</v>
      </c>
    </row>
    <row r="597" spans="1:11" s="9" customFormat="1" x14ac:dyDescent="0.2">
      <c r="A597" s="34"/>
      <c r="B597" s="6">
        <v>5514</v>
      </c>
      <c r="C597" s="68" t="s">
        <v>174</v>
      </c>
      <c r="D597" s="92">
        <v>746.85</v>
      </c>
      <c r="E597" s="124">
        <v>420</v>
      </c>
      <c r="F597" s="158">
        <v>314.51</v>
      </c>
      <c r="G597" s="124">
        <v>420</v>
      </c>
      <c r="H597" s="293">
        <v>420</v>
      </c>
      <c r="I597" s="126">
        <f t="shared" si="44"/>
        <v>105.49000000000001</v>
      </c>
      <c r="J597" s="128">
        <f t="shared" si="42"/>
        <v>0.33541063877142219</v>
      </c>
    </row>
    <row r="598" spans="1:11" s="9" customFormat="1" x14ac:dyDescent="0.2">
      <c r="A598" s="34"/>
      <c r="B598" s="6">
        <v>5515</v>
      </c>
      <c r="C598" s="68" t="s">
        <v>24</v>
      </c>
      <c r="D598" s="92">
        <v>7780.55</v>
      </c>
      <c r="E598" s="124">
        <v>2342</v>
      </c>
      <c r="F598" s="158">
        <v>15456.37</v>
      </c>
      <c r="G598" s="124">
        <v>2150</v>
      </c>
      <c r="H598" s="293">
        <v>2150</v>
      </c>
      <c r="I598" s="126">
        <f t="shared" si="44"/>
        <v>-13306.37</v>
      </c>
      <c r="J598" s="128">
        <f t="shared" si="42"/>
        <v>-0.86089877506814338</v>
      </c>
    </row>
    <row r="599" spans="1:11" s="9" customFormat="1" x14ac:dyDescent="0.2">
      <c r="A599" s="34"/>
      <c r="B599" s="6">
        <v>5522</v>
      </c>
      <c r="C599" s="68" t="s">
        <v>66</v>
      </c>
      <c r="D599" s="92">
        <v>27.82</v>
      </c>
      <c r="E599" s="124">
        <v>196</v>
      </c>
      <c r="F599" s="158">
        <v>350.5</v>
      </c>
      <c r="G599" s="124">
        <v>100</v>
      </c>
      <c r="H599" s="293">
        <v>100</v>
      </c>
      <c r="I599" s="126">
        <f t="shared" si="44"/>
        <v>-250.5</v>
      </c>
      <c r="J599" s="128">
        <f t="shared" si="42"/>
        <v>-0.71469329529243941</v>
      </c>
    </row>
    <row r="600" spans="1:11" s="9" customFormat="1" x14ac:dyDescent="0.2">
      <c r="A600" s="34"/>
      <c r="B600" s="6">
        <v>5532</v>
      </c>
      <c r="C600" s="68" t="s">
        <v>64</v>
      </c>
      <c r="D600" s="92">
        <v>244.99</v>
      </c>
      <c r="E600" s="124">
        <v>0</v>
      </c>
      <c r="F600" s="158">
        <v>0</v>
      </c>
      <c r="G600" s="124">
        <v>0</v>
      </c>
      <c r="H600" s="293">
        <v>0</v>
      </c>
      <c r="I600" s="126"/>
      <c r="J600" s="128"/>
    </row>
    <row r="601" spans="1:11" s="9" customFormat="1" x14ac:dyDescent="0.2">
      <c r="A601" s="34"/>
      <c r="B601" s="10">
        <v>15</v>
      </c>
      <c r="C601" s="67" t="s">
        <v>199</v>
      </c>
      <c r="D601" s="107">
        <f>SUM(D602+D604)</f>
        <v>13471.32</v>
      </c>
      <c r="E601" s="120">
        <f t="shared" ref="E601:H602" si="45">SUM(E602)</f>
        <v>42000</v>
      </c>
      <c r="F601" s="107">
        <f t="shared" si="45"/>
        <v>0</v>
      </c>
      <c r="G601" s="120">
        <f t="shared" si="45"/>
        <v>0</v>
      </c>
      <c r="H601" s="294">
        <f t="shared" si="45"/>
        <v>0</v>
      </c>
      <c r="I601" s="126"/>
      <c r="J601" s="128"/>
    </row>
    <row r="602" spans="1:11" s="9" customFormat="1" x14ac:dyDescent="0.2">
      <c r="A602" s="34"/>
      <c r="B602" s="6">
        <v>1551</v>
      </c>
      <c r="C602" s="68" t="s">
        <v>186</v>
      </c>
      <c r="D602" s="158">
        <f>SUM(D603)</f>
        <v>0</v>
      </c>
      <c r="E602" s="124">
        <f t="shared" si="45"/>
        <v>42000</v>
      </c>
      <c r="F602" s="158">
        <f t="shared" si="45"/>
        <v>0</v>
      </c>
      <c r="G602" s="124">
        <f t="shared" si="45"/>
        <v>0</v>
      </c>
      <c r="H602" s="293">
        <f t="shared" si="45"/>
        <v>0</v>
      </c>
      <c r="I602" s="126"/>
      <c r="J602" s="128"/>
    </row>
    <row r="603" spans="1:11" s="9" customFormat="1" ht="25.5" x14ac:dyDescent="0.2">
      <c r="A603" s="34"/>
      <c r="B603" s="6"/>
      <c r="C603" s="68" t="s">
        <v>629</v>
      </c>
      <c r="D603" s="92">
        <v>0</v>
      </c>
      <c r="E603" s="124">
        <v>42000</v>
      </c>
      <c r="F603" s="158">
        <v>0</v>
      </c>
      <c r="G603" s="124">
        <v>0</v>
      </c>
      <c r="H603" s="293">
        <v>0</v>
      </c>
      <c r="I603" s="126"/>
      <c r="J603" s="128"/>
    </row>
    <row r="604" spans="1:11" s="9" customFormat="1" ht="25.5" x14ac:dyDescent="0.2">
      <c r="A604" s="34"/>
      <c r="B604" s="6">
        <v>1554</v>
      </c>
      <c r="C604" s="59" t="s">
        <v>251</v>
      </c>
      <c r="D604" s="158">
        <f>SUM(D605)</f>
        <v>13471.32</v>
      </c>
      <c r="E604" s="124"/>
      <c r="F604" s="158"/>
      <c r="G604" s="124"/>
      <c r="H604" s="293"/>
      <c r="I604" s="126"/>
      <c r="J604" s="128"/>
    </row>
    <row r="605" spans="1:11" s="9" customFormat="1" ht="25.5" x14ac:dyDescent="0.2">
      <c r="A605" s="34"/>
      <c r="B605" s="6"/>
      <c r="C605" s="68" t="s">
        <v>628</v>
      </c>
      <c r="D605" s="92">
        <v>13471.32</v>
      </c>
      <c r="E605" s="124"/>
      <c r="F605" s="158"/>
      <c r="G605" s="124"/>
      <c r="H605" s="293"/>
      <c r="I605" s="126"/>
      <c r="J605" s="128"/>
    </row>
    <row r="606" spans="1:11" x14ac:dyDescent="0.2">
      <c r="A606" s="34" t="s">
        <v>54</v>
      </c>
      <c r="B606" s="10" t="s">
        <v>147</v>
      </c>
      <c r="C606" s="177"/>
      <c r="D606" s="107">
        <f>SUM(D607+D627)</f>
        <v>71084.92</v>
      </c>
      <c r="E606" s="120">
        <f>SUM(E607)</f>
        <v>77000</v>
      </c>
      <c r="F606" s="107">
        <f>SUM(F607)</f>
        <v>76550</v>
      </c>
      <c r="G606" s="120">
        <f>SUM(G607)</f>
        <v>79000</v>
      </c>
      <c r="H606" s="294">
        <f>SUM(H607)</f>
        <v>79044</v>
      </c>
      <c r="I606" s="132">
        <f t="shared" si="44"/>
        <v>2494</v>
      </c>
      <c r="J606" s="133">
        <f t="shared" si="42"/>
        <v>3.2580013063357338E-2</v>
      </c>
    </row>
    <row r="607" spans="1:11" s="9" customFormat="1" x14ac:dyDescent="0.2">
      <c r="A607" s="34"/>
      <c r="B607" s="23">
        <v>4500</v>
      </c>
      <c r="C607" s="24" t="s">
        <v>99</v>
      </c>
      <c r="D607" s="107">
        <f>SUM(D608:D617)</f>
        <v>71100</v>
      </c>
      <c r="E607" s="120">
        <f>SUM(E608:E617)</f>
        <v>77000</v>
      </c>
      <c r="F607" s="107">
        <f>SUM(F608:F625)</f>
        <v>76550</v>
      </c>
      <c r="G607" s="120">
        <f>SUM(G608:G617)</f>
        <v>79000</v>
      </c>
      <c r="H607" s="294">
        <f>SUM(H608:H626)</f>
        <v>79044</v>
      </c>
      <c r="I607" s="132">
        <f t="shared" si="44"/>
        <v>2494</v>
      </c>
      <c r="J607" s="133">
        <f t="shared" si="42"/>
        <v>3.2580013063357338E-2</v>
      </c>
    </row>
    <row r="608" spans="1:11" x14ac:dyDescent="0.2">
      <c r="A608" s="36" t="s">
        <v>54</v>
      </c>
      <c r="B608" s="21"/>
      <c r="C608" s="22" t="s">
        <v>669</v>
      </c>
      <c r="D608" s="87">
        <v>0</v>
      </c>
      <c r="E608" s="124">
        <v>0</v>
      </c>
      <c r="F608" s="158">
        <v>0</v>
      </c>
      <c r="G608" s="233">
        <v>38000</v>
      </c>
      <c r="H608" s="260">
        <v>0</v>
      </c>
      <c r="I608" s="126">
        <f t="shared" si="44"/>
        <v>0</v>
      </c>
      <c r="J608" s="128"/>
      <c r="K608" s="216"/>
    </row>
    <row r="609" spans="1:13" x14ac:dyDescent="0.2">
      <c r="A609" s="36" t="s">
        <v>394</v>
      </c>
      <c r="B609" s="21"/>
      <c r="C609" s="22" t="s">
        <v>665</v>
      </c>
      <c r="D609" s="87">
        <v>57670</v>
      </c>
      <c r="E609" s="124">
        <v>40666</v>
      </c>
      <c r="F609" s="158">
        <v>40666</v>
      </c>
      <c r="G609" s="233">
        <v>41000</v>
      </c>
      <c r="H609" s="260">
        <v>50000</v>
      </c>
      <c r="I609" s="126">
        <f t="shared" si="44"/>
        <v>9334</v>
      </c>
      <c r="J609" s="128">
        <f>SUM(H609/F609-1)</f>
        <v>0.22952835292381835</v>
      </c>
    </row>
    <row r="610" spans="1:13" x14ac:dyDescent="0.2">
      <c r="A610" s="36" t="s">
        <v>394</v>
      </c>
      <c r="B610" s="21"/>
      <c r="C610" s="22" t="s">
        <v>664</v>
      </c>
      <c r="D610" s="87"/>
      <c r="E610" s="124">
        <v>3315</v>
      </c>
      <c r="F610" s="158">
        <v>3965</v>
      </c>
      <c r="G610" s="233"/>
      <c r="H610" s="260"/>
      <c r="I610" s="126">
        <f t="shared" si="44"/>
        <v>-3965</v>
      </c>
      <c r="J610" s="128">
        <f t="shared" si="42"/>
        <v>-1</v>
      </c>
      <c r="K610" s="332"/>
      <c r="L610" s="274"/>
    </row>
    <row r="611" spans="1:13" x14ac:dyDescent="0.2">
      <c r="A611" s="36" t="s">
        <v>394</v>
      </c>
      <c r="B611" s="21"/>
      <c r="C611" s="22" t="s">
        <v>663</v>
      </c>
      <c r="D611" s="87"/>
      <c r="E611" s="124">
        <v>7660</v>
      </c>
      <c r="F611" s="158">
        <v>7660</v>
      </c>
      <c r="G611" s="233"/>
      <c r="H611" s="260">
        <v>8056</v>
      </c>
      <c r="I611" s="126">
        <f t="shared" si="44"/>
        <v>396</v>
      </c>
      <c r="J611" s="128">
        <f t="shared" si="42"/>
        <v>5.1697127937336829E-2</v>
      </c>
      <c r="K611" s="76"/>
      <c r="M611" s="76"/>
    </row>
    <row r="612" spans="1:13" x14ac:dyDescent="0.2">
      <c r="A612" s="36" t="s">
        <v>392</v>
      </c>
      <c r="B612" s="21"/>
      <c r="C612" s="22" t="s">
        <v>391</v>
      </c>
      <c r="D612" s="87"/>
      <c r="E612" s="124">
        <v>5040</v>
      </c>
      <c r="F612" s="158">
        <v>5390</v>
      </c>
      <c r="G612" s="233"/>
      <c r="H612" s="260">
        <v>3180</v>
      </c>
      <c r="I612" s="126">
        <f t="shared" si="44"/>
        <v>-2210</v>
      </c>
      <c r="J612" s="128">
        <f t="shared" si="42"/>
        <v>-0.41001855287569577</v>
      </c>
      <c r="L612" s="274"/>
      <c r="M612" s="76"/>
    </row>
    <row r="613" spans="1:13" x14ac:dyDescent="0.2">
      <c r="A613" s="36" t="s">
        <v>396</v>
      </c>
      <c r="B613" s="21"/>
      <c r="C613" s="22" t="s">
        <v>235</v>
      </c>
      <c r="D613" s="87">
        <v>8500</v>
      </c>
      <c r="E613" s="124">
        <v>8900</v>
      </c>
      <c r="F613" s="158">
        <v>8900</v>
      </c>
      <c r="G613" s="233"/>
      <c r="H613" s="260">
        <v>9752</v>
      </c>
      <c r="I613" s="126">
        <f t="shared" si="44"/>
        <v>852</v>
      </c>
      <c r="J613" s="128">
        <f t="shared" si="42"/>
        <v>9.573033707865175E-2</v>
      </c>
    </row>
    <row r="614" spans="1:13" x14ac:dyDescent="0.2">
      <c r="A614" s="36" t="s">
        <v>395</v>
      </c>
      <c r="B614" s="21"/>
      <c r="C614" s="22" t="s">
        <v>180</v>
      </c>
      <c r="D614" s="87">
        <v>3774</v>
      </c>
      <c r="E614" s="124">
        <v>4460</v>
      </c>
      <c r="F614" s="158">
        <v>4460</v>
      </c>
      <c r="G614" s="233"/>
      <c r="H614" s="260">
        <v>6784</v>
      </c>
      <c r="I614" s="126">
        <f t="shared" si="44"/>
        <v>2324</v>
      </c>
      <c r="J614" s="128">
        <f t="shared" si="42"/>
        <v>0.52107623318385654</v>
      </c>
      <c r="L614" s="76"/>
    </row>
    <row r="615" spans="1:13" x14ac:dyDescent="0.2">
      <c r="A615" s="36" t="s">
        <v>397</v>
      </c>
      <c r="B615" s="21"/>
      <c r="C615" s="22" t="s">
        <v>256</v>
      </c>
      <c r="D615" s="87">
        <v>1003</v>
      </c>
      <c r="E615" s="124">
        <v>1300</v>
      </c>
      <c r="F615" s="158">
        <v>1300</v>
      </c>
      <c r="G615" s="233"/>
      <c r="H615" s="260">
        <v>848</v>
      </c>
      <c r="I615" s="126">
        <f t="shared" si="44"/>
        <v>-452</v>
      </c>
      <c r="J615" s="128">
        <f t="shared" si="42"/>
        <v>-0.34769230769230774</v>
      </c>
    </row>
    <row r="616" spans="1:13" x14ac:dyDescent="0.2">
      <c r="A616" s="36" t="s">
        <v>54</v>
      </c>
      <c r="B616" s="21"/>
      <c r="C616" s="77" t="s">
        <v>622</v>
      </c>
      <c r="D616" s="87">
        <v>153</v>
      </c>
      <c r="E616" s="124">
        <v>0</v>
      </c>
      <c r="F616" s="158">
        <v>0</v>
      </c>
      <c r="G616" s="233"/>
      <c r="H616" s="260"/>
      <c r="I616" s="126">
        <f t="shared" si="44"/>
        <v>0</v>
      </c>
      <c r="J616" s="128"/>
    </row>
    <row r="617" spans="1:13" x14ac:dyDescent="0.2">
      <c r="A617" s="36" t="s">
        <v>515</v>
      </c>
      <c r="B617" s="21"/>
      <c r="C617" s="22" t="s">
        <v>507</v>
      </c>
      <c r="D617" s="87"/>
      <c r="E617" s="124">
        <v>5659</v>
      </c>
      <c r="F617" s="158">
        <v>0</v>
      </c>
      <c r="G617" s="233"/>
      <c r="H617" s="260"/>
      <c r="I617" s="126">
        <f t="shared" si="44"/>
        <v>0</v>
      </c>
      <c r="J617" s="128"/>
    </row>
    <row r="618" spans="1:13" x14ac:dyDescent="0.2">
      <c r="A618" s="36" t="s">
        <v>712</v>
      </c>
      <c r="B618" s="21"/>
      <c r="C618" s="22" t="s">
        <v>705</v>
      </c>
      <c r="D618" s="87"/>
      <c r="E618" s="124"/>
      <c r="F618" s="92">
        <v>300</v>
      </c>
      <c r="G618" s="233"/>
      <c r="H618" s="260"/>
      <c r="I618" s="126">
        <f t="shared" si="44"/>
        <v>-300</v>
      </c>
      <c r="J618" s="128">
        <f t="shared" si="42"/>
        <v>-1</v>
      </c>
    </row>
    <row r="619" spans="1:13" x14ac:dyDescent="0.2">
      <c r="A619" s="36" t="s">
        <v>713</v>
      </c>
      <c r="B619" s="21"/>
      <c r="C619" s="22" t="s">
        <v>706</v>
      </c>
      <c r="D619" s="87"/>
      <c r="E619" s="124"/>
      <c r="F619" s="92">
        <v>320</v>
      </c>
      <c r="G619" s="233"/>
      <c r="H619" s="260"/>
      <c r="I619" s="126">
        <f t="shared" si="44"/>
        <v>-320</v>
      </c>
      <c r="J619" s="128">
        <f t="shared" si="42"/>
        <v>-1</v>
      </c>
    </row>
    <row r="620" spans="1:13" ht="14.25" customHeight="1" x14ac:dyDescent="0.2">
      <c r="A620" s="36" t="s">
        <v>714</v>
      </c>
      <c r="B620" s="21"/>
      <c r="C620" s="22" t="s">
        <v>707</v>
      </c>
      <c r="D620" s="87"/>
      <c r="E620" s="124"/>
      <c r="F620" s="92">
        <v>550</v>
      </c>
      <c r="G620" s="233"/>
      <c r="H620" s="260"/>
      <c r="I620" s="126">
        <f t="shared" si="44"/>
        <v>-550</v>
      </c>
      <c r="J620" s="128">
        <f t="shared" si="42"/>
        <v>-1</v>
      </c>
    </row>
    <row r="621" spans="1:13" x14ac:dyDescent="0.2">
      <c r="A621" s="36" t="s">
        <v>715</v>
      </c>
      <c r="B621" s="21"/>
      <c r="C621" s="22" t="s">
        <v>253</v>
      </c>
      <c r="D621" s="87"/>
      <c r="E621" s="124"/>
      <c r="F621" s="92">
        <v>700</v>
      </c>
      <c r="G621" s="233"/>
      <c r="H621" s="260"/>
      <c r="I621" s="126">
        <f t="shared" si="44"/>
        <v>-700</v>
      </c>
      <c r="J621" s="128">
        <f t="shared" si="42"/>
        <v>-1</v>
      </c>
    </row>
    <row r="622" spans="1:13" x14ac:dyDescent="0.2">
      <c r="A622" s="36" t="s">
        <v>716</v>
      </c>
      <c r="B622" s="21"/>
      <c r="C622" s="22" t="s">
        <v>708</v>
      </c>
      <c r="D622" s="87"/>
      <c r="E622" s="124"/>
      <c r="F622" s="92">
        <v>0</v>
      </c>
      <c r="G622" s="233"/>
      <c r="H622" s="260"/>
      <c r="I622" s="126">
        <f t="shared" si="44"/>
        <v>0</v>
      </c>
      <c r="J622" s="128"/>
    </row>
    <row r="623" spans="1:13" x14ac:dyDescent="0.2">
      <c r="A623" s="36" t="s">
        <v>717</v>
      </c>
      <c r="B623" s="21"/>
      <c r="C623" s="22" t="s">
        <v>709</v>
      </c>
      <c r="D623" s="87"/>
      <c r="E623" s="124"/>
      <c r="F623" s="92">
        <v>530</v>
      </c>
      <c r="G623" s="233"/>
      <c r="H623" s="260"/>
      <c r="I623" s="126">
        <f t="shared" si="44"/>
        <v>-530</v>
      </c>
      <c r="J623" s="128">
        <f t="shared" si="42"/>
        <v>-1</v>
      </c>
    </row>
    <row r="624" spans="1:13" x14ac:dyDescent="0.2">
      <c r="A624" s="36" t="s">
        <v>718</v>
      </c>
      <c r="B624" s="21"/>
      <c r="C624" s="22" t="s">
        <v>710</v>
      </c>
      <c r="D624" s="87"/>
      <c r="E624" s="124"/>
      <c r="F624" s="92">
        <v>809</v>
      </c>
      <c r="G624" s="233"/>
      <c r="H624" s="260"/>
      <c r="I624" s="126">
        <f t="shared" si="44"/>
        <v>-809</v>
      </c>
      <c r="J624" s="128">
        <f t="shared" si="42"/>
        <v>-1</v>
      </c>
    </row>
    <row r="625" spans="1:10" x14ac:dyDescent="0.2">
      <c r="A625" s="36" t="s">
        <v>719</v>
      </c>
      <c r="B625" s="21"/>
      <c r="C625" s="22" t="s">
        <v>711</v>
      </c>
      <c r="D625" s="87"/>
      <c r="E625" s="124"/>
      <c r="F625" s="92">
        <v>1000</v>
      </c>
      <c r="G625" s="233"/>
      <c r="H625" s="260"/>
      <c r="I625" s="126">
        <f t="shared" si="44"/>
        <v>-1000</v>
      </c>
      <c r="J625" s="128">
        <f t="shared" si="42"/>
        <v>-1</v>
      </c>
    </row>
    <row r="626" spans="1:10" x14ac:dyDescent="0.2">
      <c r="A626" s="36"/>
      <c r="B626" s="21"/>
      <c r="C626" s="22" t="s">
        <v>771</v>
      </c>
      <c r="D626" s="87"/>
      <c r="E626" s="124"/>
      <c r="F626" s="92"/>
      <c r="G626" s="233"/>
      <c r="H626" s="260">
        <v>424</v>
      </c>
      <c r="I626" s="126"/>
      <c r="J626" s="128"/>
    </row>
    <row r="627" spans="1:10" x14ac:dyDescent="0.2">
      <c r="A627" s="36"/>
      <c r="B627" s="10">
        <v>55</v>
      </c>
      <c r="C627" s="67" t="s">
        <v>19</v>
      </c>
      <c r="D627" s="94">
        <v>-15.08</v>
      </c>
      <c r="E627" s="124"/>
      <c r="F627" s="158"/>
      <c r="G627" s="233"/>
      <c r="H627" s="260"/>
      <c r="I627" s="126">
        <f t="shared" si="44"/>
        <v>0</v>
      </c>
      <c r="J627" s="128"/>
    </row>
    <row r="628" spans="1:10" x14ac:dyDescent="0.2">
      <c r="A628" s="34" t="s">
        <v>661</v>
      </c>
      <c r="B628" s="10" t="s">
        <v>662</v>
      </c>
      <c r="C628" s="67"/>
      <c r="D628" s="94"/>
      <c r="E628" s="124"/>
      <c r="F628" s="86">
        <f>SUM(F629+F630+F632)</f>
        <v>5816</v>
      </c>
      <c r="G628" s="232">
        <f>SUM(G629+G630)</f>
        <v>1644391</v>
      </c>
      <c r="H628" s="74">
        <f>SUM(H629+H630)</f>
        <v>1644391</v>
      </c>
      <c r="I628" s="132">
        <f t="shared" si="44"/>
        <v>1638575</v>
      </c>
      <c r="J628" s="133">
        <f t="shared" si="42"/>
        <v>281.73572902338378</v>
      </c>
    </row>
    <row r="629" spans="1:10" x14ac:dyDescent="0.2">
      <c r="A629" s="36"/>
      <c r="B629" s="23">
        <v>4500</v>
      </c>
      <c r="C629" s="24" t="s">
        <v>99</v>
      </c>
      <c r="D629" s="94"/>
      <c r="E629" s="124"/>
      <c r="F629" s="107">
        <v>2676</v>
      </c>
      <c r="G629" s="232">
        <v>10000</v>
      </c>
      <c r="H629" s="74">
        <v>10000</v>
      </c>
      <c r="I629" s="132">
        <f t="shared" si="44"/>
        <v>7324</v>
      </c>
      <c r="J629" s="133">
        <f t="shared" si="42"/>
        <v>2.7369207772795217</v>
      </c>
    </row>
    <row r="630" spans="1:10" x14ac:dyDescent="0.2">
      <c r="A630" s="36"/>
      <c r="B630" s="23">
        <v>4502</v>
      </c>
      <c r="C630" s="24" t="s">
        <v>84</v>
      </c>
      <c r="D630" s="94"/>
      <c r="E630" s="124"/>
      <c r="F630" s="86">
        <f>SUM(F631)</f>
        <v>2940</v>
      </c>
      <c r="G630" s="232">
        <f>SUM(G631)</f>
        <v>1634391</v>
      </c>
      <c r="H630" s="74">
        <f>SUM(H631)</f>
        <v>1634391</v>
      </c>
      <c r="I630" s="132">
        <f t="shared" si="44"/>
        <v>1631451</v>
      </c>
      <c r="J630" s="133">
        <f t="shared" si="42"/>
        <v>554.91530612244901</v>
      </c>
    </row>
    <row r="631" spans="1:10" ht="38.25" x14ac:dyDescent="0.2">
      <c r="A631" s="36"/>
      <c r="B631" s="23"/>
      <c r="C631" s="69" t="s">
        <v>643</v>
      </c>
      <c r="D631" s="94"/>
      <c r="E631" s="124"/>
      <c r="F631" s="158">
        <v>2940</v>
      </c>
      <c r="G631" s="233">
        <v>1634391</v>
      </c>
      <c r="H631" s="260">
        <v>1634391</v>
      </c>
      <c r="I631" s="126">
        <f t="shared" si="44"/>
        <v>1631451</v>
      </c>
      <c r="J631" s="128">
        <f t="shared" si="42"/>
        <v>554.91530612244901</v>
      </c>
    </row>
    <row r="632" spans="1:10" x14ac:dyDescent="0.2">
      <c r="A632" s="36"/>
      <c r="B632" s="10">
        <v>15</v>
      </c>
      <c r="C632" s="67" t="s">
        <v>418</v>
      </c>
      <c r="D632" s="94"/>
      <c r="E632" s="124"/>
      <c r="F632" s="107">
        <f>SUM(F633)</f>
        <v>200</v>
      </c>
      <c r="G632" s="233"/>
      <c r="H632" s="260"/>
      <c r="I632" s="132">
        <f t="shared" si="44"/>
        <v>-200</v>
      </c>
      <c r="J632" s="133">
        <f t="shared" si="42"/>
        <v>-1</v>
      </c>
    </row>
    <row r="633" spans="1:10" x14ac:dyDescent="0.2">
      <c r="A633" s="36"/>
      <c r="B633" s="6">
        <v>1501</v>
      </c>
      <c r="C633" s="68" t="s">
        <v>723</v>
      </c>
      <c r="D633" s="94"/>
      <c r="E633" s="124"/>
      <c r="F633" s="158">
        <v>200</v>
      </c>
      <c r="G633" s="233"/>
      <c r="H633" s="260"/>
      <c r="I633" s="126">
        <f t="shared" si="44"/>
        <v>-200</v>
      </c>
      <c r="J633" s="128">
        <f t="shared" si="42"/>
        <v>-1</v>
      </c>
    </row>
    <row r="634" spans="1:10" x14ac:dyDescent="0.2">
      <c r="A634" s="34" t="s">
        <v>54</v>
      </c>
      <c r="B634" s="10" t="s">
        <v>772</v>
      </c>
      <c r="C634" s="22"/>
      <c r="D634" s="87"/>
      <c r="E634" s="124"/>
      <c r="F634" s="158"/>
      <c r="G634" s="232">
        <f>SUM(G635+G637)</f>
        <v>8000</v>
      </c>
      <c r="H634" s="74">
        <f>SUM(H635+H637)</f>
        <v>8000</v>
      </c>
      <c r="I634" s="132">
        <f t="shared" si="44"/>
        <v>8000</v>
      </c>
      <c r="J634" s="128"/>
    </row>
    <row r="635" spans="1:10" ht="25.5" x14ac:dyDescent="0.2">
      <c r="A635" s="36"/>
      <c r="B635" s="23">
        <v>413</v>
      </c>
      <c r="C635" s="70" t="s">
        <v>98</v>
      </c>
      <c r="D635" s="87"/>
      <c r="E635" s="124"/>
      <c r="F635" s="158"/>
      <c r="G635" s="232">
        <f>SUM(G636)</f>
        <v>7000</v>
      </c>
      <c r="H635" s="74">
        <f>SUM(H636)</f>
        <v>7000</v>
      </c>
      <c r="I635" s="132">
        <f t="shared" si="44"/>
        <v>7000</v>
      </c>
      <c r="J635" s="128"/>
    </row>
    <row r="636" spans="1:10" x14ac:dyDescent="0.2">
      <c r="A636" s="36"/>
      <c r="B636" s="21">
        <v>4134</v>
      </c>
      <c r="C636" s="69" t="s">
        <v>457</v>
      </c>
      <c r="D636" s="87"/>
      <c r="E636" s="124"/>
      <c r="F636" s="158"/>
      <c r="G636" s="233">
        <v>7000</v>
      </c>
      <c r="H636" s="260">
        <v>7000</v>
      </c>
      <c r="I636" s="126">
        <f t="shared" si="44"/>
        <v>7000</v>
      </c>
      <c r="J636" s="128"/>
    </row>
    <row r="637" spans="1:10" x14ac:dyDescent="0.2">
      <c r="A637" s="36"/>
      <c r="B637" s="10">
        <v>55</v>
      </c>
      <c r="C637" s="67" t="s">
        <v>19</v>
      </c>
      <c r="D637" s="87"/>
      <c r="E637" s="124"/>
      <c r="F637" s="158"/>
      <c r="G637" s="232">
        <f>SUM(G638)</f>
        <v>1000</v>
      </c>
      <c r="H637" s="74">
        <f>SUM(H638)</f>
        <v>1000</v>
      </c>
      <c r="I637" s="132">
        <f t="shared" si="44"/>
        <v>1000</v>
      </c>
      <c r="J637" s="128"/>
    </row>
    <row r="638" spans="1:10" x14ac:dyDescent="0.2">
      <c r="A638" s="36"/>
      <c r="B638" s="6">
        <v>5500</v>
      </c>
      <c r="C638" s="68" t="s">
        <v>20</v>
      </c>
      <c r="D638" s="87"/>
      <c r="E638" s="124"/>
      <c r="F638" s="158"/>
      <c r="G638" s="233">
        <v>1000</v>
      </c>
      <c r="H638" s="260">
        <v>1000</v>
      </c>
      <c r="I638" s="126">
        <f t="shared" si="44"/>
        <v>1000</v>
      </c>
      <c r="J638" s="128"/>
    </row>
    <row r="639" spans="1:10" x14ac:dyDescent="0.2">
      <c r="A639" s="34" t="s">
        <v>398</v>
      </c>
      <c r="B639" s="10" t="s">
        <v>399</v>
      </c>
      <c r="C639" s="22"/>
      <c r="D639" s="107">
        <f>SUM(D640+D642+D645+D646)</f>
        <v>12707.67</v>
      </c>
      <c r="E639" s="120">
        <f>SUM(E640+E642+E646)</f>
        <v>10200</v>
      </c>
      <c r="F639" s="107">
        <f>SUM(F640+F642+F646)</f>
        <v>8669.32</v>
      </c>
      <c r="G639" s="120">
        <f>SUM(G640+G642+G646)</f>
        <v>2500</v>
      </c>
      <c r="H639" s="294">
        <f>SUM(H640+H642+H646)</f>
        <v>2500</v>
      </c>
      <c r="I639" s="132">
        <f t="shared" si="44"/>
        <v>-6169.32</v>
      </c>
      <c r="J639" s="133">
        <f t="shared" si="42"/>
        <v>-0.7116267481186529</v>
      </c>
    </row>
    <row r="640" spans="1:10" ht="25.5" x14ac:dyDescent="0.2">
      <c r="A640" s="36"/>
      <c r="B640" s="23">
        <v>413</v>
      </c>
      <c r="C640" s="70" t="s">
        <v>98</v>
      </c>
      <c r="D640" s="88">
        <v>2220</v>
      </c>
      <c r="E640" s="120">
        <f>SUM(E641)</f>
        <v>3500</v>
      </c>
      <c r="F640" s="107">
        <f>SUM(F641)</f>
        <v>2860</v>
      </c>
      <c r="G640" s="120">
        <v>0</v>
      </c>
      <c r="H640" s="294">
        <v>0</v>
      </c>
      <c r="I640" s="126">
        <f t="shared" si="44"/>
        <v>-2860</v>
      </c>
      <c r="J640" s="128">
        <f t="shared" si="42"/>
        <v>-1</v>
      </c>
    </row>
    <row r="641" spans="1:10" x14ac:dyDescent="0.2">
      <c r="A641" s="36"/>
      <c r="B641" s="21">
        <v>4134</v>
      </c>
      <c r="C641" s="69" t="s">
        <v>400</v>
      </c>
      <c r="D641" s="91"/>
      <c r="E641" s="124">
        <v>3500</v>
      </c>
      <c r="F641" s="158">
        <v>2860</v>
      </c>
      <c r="G641" s="124"/>
      <c r="H641" s="293"/>
      <c r="I641" s="126">
        <f t="shared" si="44"/>
        <v>-2860</v>
      </c>
      <c r="J641" s="128">
        <f t="shared" si="42"/>
        <v>-1</v>
      </c>
    </row>
    <row r="642" spans="1:10" x14ac:dyDescent="0.2">
      <c r="A642" s="36"/>
      <c r="B642" s="23">
        <v>4500</v>
      </c>
      <c r="C642" s="24" t="s">
        <v>99</v>
      </c>
      <c r="D642" s="94">
        <v>692</v>
      </c>
      <c r="E642" s="120">
        <f>SUM(E643)</f>
        <v>750</v>
      </c>
      <c r="F642" s="107">
        <f>SUM(F643:F644)</f>
        <v>1150</v>
      </c>
      <c r="G642" s="232"/>
      <c r="H642" s="74"/>
      <c r="I642" s="126">
        <f t="shared" si="44"/>
        <v>-1150</v>
      </c>
      <c r="J642" s="128">
        <f t="shared" si="42"/>
        <v>-1</v>
      </c>
    </row>
    <row r="643" spans="1:10" x14ac:dyDescent="0.2">
      <c r="A643" s="36"/>
      <c r="B643" s="21"/>
      <c r="C643" s="22" t="s">
        <v>401</v>
      </c>
      <c r="D643" s="87"/>
      <c r="E643" s="124">
        <v>750</v>
      </c>
      <c r="F643" s="158">
        <v>750</v>
      </c>
      <c r="G643" s="233"/>
      <c r="H643" s="260"/>
      <c r="I643" s="126">
        <f t="shared" si="44"/>
        <v>-750</v>
      </c>
      <c r="J643" s="128">
        <f t="shared" si="42"/>
        <v>-1</v>
      </c>
    </row>
    <row r="644" spans="1:10" x14ac:dyDescent="0.2">
      <c r="A644" s="36"/>
      <c r="B644" s="21"/>
      <c r="C644" s="22" t="s">
        <v>720</v>
      </c>
      <c r="D644" s="87"/>
      <c r="E644" s="124"/>
      <c r="F644" s="158">
        <v>400</v>
      </c>
      <c r="G644" s="233"/>
      <c r="H644" s="260"/>
      <c r="I644" s="126">
        <f t="shared" si="44"/>
        <v>-400</v>
      </c>
      <c r="J644" s="128">
        <f t="shared" ref="J644:J707" si="46">SUM(H644/F644-1)</f>
        <v>-1</v>
      </c>
    </row>
    <row r="645" spans="1:10" x14ac:dyDescent="0.2">
      <c r="A645" s="36"/>
      <c r="B645" s="10">
        <v>50</v>
      </c>
      <c r="C645" s="67" t="s">
        <v>18</v>
      </c>
      <c r="D645" s="94">
        <v>1405</v>
      </c>
      <c r="E645" s="124"/>
      <c r="F645" s="158"/>
      <c r="G645" s="233"/>
      <c r="H645" s="260"/>
      <c r="I645" s="126"/>
      <c r="J645" s="128"/>
    </row>
    <row r="646" spans="1:10" x14ac:dyDescent="0.2">
      <c r="A646" s="36"/>
      <c r="B646" s="10">
        <v>55</v>
      </c>
      <c r="C646" s="67" t="s">
        <v>19</v>
      </c>
      <c r="D646" s="97">
        <v>8390.67</v>
      </c>
      <c r="E646" s="120">
        <f>SUM(E648:E649)</f>
        <v>5950</v>
      </c>
      <c r="F646" s="107">
        <f>SUM(F647:F649)</f>
        <v>4659.32</v>
      </c>
      <c r="G646" s="120">
        <f>SUM(G648:G649)</f>
        <v>2500</v>
      </c>
      <c r="H646" s="294">
        <f>SUM(H648:H649)</f>
        <v>2500</v>
      </c>
      <c r="I646" s="132">
        <f t="shared" ref="I646:I708" si="47">H646-F646</f>
        <v>-2159.3199999999997</v>
      </c>
      <c r="J646" s="133">
        <f t="shared" si="46"/>
        <v>-0.46344101714413255</v>
      </c>
    </row>
    <row r="647" spans="1:10" x14ac:dyDescent="0.2">
      <c r="A647" s="36"/>
      <c r="B647" s="6">
        <v>5503</v>
      </c>
      <c r="C647" s="68" t="s">
        <v>721</v>
      </c>
      <c r="D647" s="93"/>
      <c r="E647" s="124"/>
      <c r="F647" s="158">
        <v>112.67</v>
      </c>
      <c r="G647" s="124"/>
      <c r="H647" s="293"/>
      <c r="I647" s="126">
        <f t="shared" si="47"/>
        <v>-112.67</v>
      </c>
      <c r="J647" s="128">
        <f t="shared" si="46"/>
        <v>-1</v>
      </c>
    </row>
    <row r="648" spans="1:10" ht="25.5" x14ac:dyDescent="0.2">
      <c r="A648" s="36"/>
      <c r="B648" s="6">
        <v>5513</v>
      </c>
      <c r="C648" s="68" t="s">
        <v>402</v>
      </c>
      <c r="D648" s="93"/>
      <c r="E648" s="124">
        <v>2000</v>
      </c>
      <c r="F648" s="158">
        <v>597.29999999999995</v>
      </c>
      <c r="G648" s="233">
        <v>0</v>
      </c>
      <c r="H648" s="260">
        <v>0</v>
      </c>
      <c r="I648" s="126">
        <f t="shared" si="47"/>
        <v>-597.29999999999995</v>
      </c>
      <c r="J648" s="128">
        <f t="shared" si="46"/>
        <v>-1</v>
      </c>
    </row>
    <row r="649" spans="1:10" x14ac:dyDescent="0.2">
      <c r="A649" s="36"/>
      <c r="B649" s="6">
        <v>5525</v>
      </c>
      <c r="C649" s="68" t="s">
        <v>40</v>
      </c>
      <c r="D649" s="93"/>
      <c r="E649" s="124">
        <v>3950</v>
      </c>
      <c r="F649" s="158">
        <v>3949.35</v>
      </c>
      <c r="G649" s="233">
        <v>2500</v>
      </c>
      <c r="H649" s="260">
        <v>2500</v>
      </c>
      <c r="I649" s="126">
        <f t="shared" si="47"/>
        <v>-1449.35</v>
      </c>
      <c r="J649" s="128">
        <f t="shared" si="46"/>
        <v>-0.36698444047754697</v>
      </c>
    </row>
    <row r="650" spans="1:10" x14ac:dyDescent="0.2">
      <c r="A650" s="34" t="s">
        <v>389</v>
      </c>
      <c r="B650" s="10" t="s">
        <v>676</v>
      </c>
      <c r="C650" s="22"/>
      <c r="D650" s="87"/>
      <c r="E650" s="120">
        <f t="shared" ref="E650:H651" si="48">SUM(E651)</f>
        <v>20000</v>
      </c>
      <c r="F650" s="107">
        <f>SUM(F651+F655)</f>
        <v>8940.32</v>
      </c>
      <c r="G650" s="120">
        <f t="shared" si="48"/>
        <v>20000</v>
      </c>
      <c r="H650" s="294">
        <f t="shared" si="48"/>
        <v>20000</v>
      </c>
      <c r="I650" s="132">
        <f t="shared" si="47"/>
        <v>11059.68</v>
      </c>
      <c r="J650" s="133">
        <f t="shared" si="46"/>
        <v>1.2370563917175224</v>
      </c>
    </row>
    <row r="651" spans="1:10" x14ac:dyDescent="0.2">
      <c r="A651" s="36"/>
      <c r="B651" s="10">
        <v>15</v>
      </c>
      <c r="C651" s="67" t="s">
        <v>199</v>
      </c>
      <c r="D651" s="97"/>
      <c r="E651" s="120">
        <f t="shared" si="48"/>
        <v>20000</v>
      </c>
      <c r="F651" s="107">
        <f t="shared" si="48"/>
        <v>8327</v>
      </c>
      <c r="G651" s="120">
        <f t="shared" si="48"/>
        <v>20000</v>
      </c>
      <c r="H651" s="294">
        <f t="shared" si="48"/>
        <v>20000</v>
      </c>
      <c r="I651" s="132">
        <f t="shared" si="47"/>
        <v>11673</v>
      </c>
      <c r="J651" s="133">
        <f t="shared" si="46"/>
        <v>1.4018253872943438</v>
      </c>
    </row>
    <row r="652" spans="1:10" x14ac:dyDescent="0.2">
      <c r="A652" s="36"/>
      <c r="B652" s="6">
        <v>1556</v>
      </c>
      <c r="C652" s="68" t="s">
        <v>390</v>
      </c>
      <c r="D652" s="99"/>
      <c r="E652" s="124">
        <f>SUM(E653:E654)</f>
        <v>20000</v>
      </c>
      <c r="F652" s="158">
        <f>SUM(F653:F654)</f>
        <v>8327</v>
      </c>
      <c r="G652" s="124">
        <f>SUM(G653:G654)</f>
        <v>20000</v>
      </c>
      <c r="H652" s="293">
        <f>SUM(H653:H654)</f>
        <v>20000</v>
      </c>
      <c r="I652" s="126">
        <f t="shared" si="47"/>
        <v>11673</v>
      </c>
      <c r="J652" s="128">
        <f t="shared" si="46"/>
        <v>1.4018253872943438</v>
      </c>
    </row>
    <row r="653" spans="1:10" ht="25.5" x14ac:dyDescent="0.2">
      <c r="A653" s="36"/>
      <c r="B653" s="6"/>
      <c r="C653" s="68" t="s">
        <v>419</v>
      </c>
      <c r="D653" s="99"/>
      <c r="E653" s="124">
        <v>20000</v>
      </c>
      <c r="F653" s="158">
        <v>8327</v>
      </c>
      <c r="G653" s="233"/>
      <c r="H653" s="260"/>
      <c r="I653" s="126">
        <f t="shared" si="47"/>
        <v>-8327</v>
      </c>
      <c r="J653" s="128">
        <f t="shared" si="46"/>
        <v>-1</v>
      </c>
    </row>
    <row r="654" spans="1:10" x14ac:dyDescent="0.2">
      <c r="A654" s="36"/>
      <c r="B654" s="6"/>
      <c r="C654" s="68" t="s">
        <v>577</v>
      </c>
      <c r="D654" s="99"/>
      <c r="E654" s="124"/>
      <c r="F654" s="158">
        <v>0</v>
      </c>
      <c r="G654" s="233">
        <v>20000</v>
      </c>
      <c r="H654" s="260">
        <v>20000</v>
      </c>
      <c r="I654" s="126">
        <f t="shared" si="47"/>
        <v>20000</v>
      </c>
      <c r="J654" s="128"/>
    </row>
    <row r="655" spans="1:10" x14ac:dyDescent="0.2">
      <c r="A655" s="36"/>
      <c r="B655" s="10">
        <v>55</v>
      </c>
      <c r="C655" s="67" t="s">
        <v>19</v>
      </c>
      <c r="D655" s="99"/>
      <c r="E655" s="124"/>
      <c r="F655" s="107">
        <f>SUM(F656)</f>
        <v>613.32000000000005</v>
      </c>
      <c r="G655" s="233"/>
      <c r="H655" s="260"/>
      <c r="I655" s="126">
        <f t="shared" si="47"/>
        <v>-613.32000000000005</v>
      </c>
      <c r="J655" s="128">
        <f t="shared" si="46"/>
        <v>-1</v>
      </c>
    </row>
    <row r="656" spans="1:10" x14ac:dyDescent="0.2">
      <c r="A656" s="36"/>
      <c r="B656" s="6">
        <v>5515</v>
      </c>
      <c r="C656" s="68" t="s">
        <v>24</v>
      </c>
      <c r="D656" s="99"/>
      <c r="E656" s="124"/>
      <c r="F656" s="158">
        <f>SUM(F657)</f>
        <v>613.32000000000005</v>
      </c>
      <c r="G656" s="233"/>
      <c r="H656" s="260"/>
      <c r="I656" s="126">
        <f t="shared" si="47"/>
        <v>-613.32000000000005</v>
      </c>
      <c r="J656" s="128">
        <f t="shared" si="46"/>
        <v>-1</v>
      </c>
    </row>
    <row r="657" spans="1:10" ht="25.5" x14ac:dyDescent="0.2">
      <c r="A657" s="36"/>
      <c r="B657" s="6"/>
      <c r="C657" s="68" t="s">
        <v>722</v>
      </c>
      <c r="D657" s="99"/>
      <c r="E657" s="124"/>
      <c r="F657" s="158">
        <v>613.32000000000005</v>
      </c>
      <c r="G657" s="233"/>
      <c r="H657" s="260"/>
      <c r="I657" s="126">
        <f t="shared" si="47"/>
        <v>-613.32000000000005</v>
      </c>
      <c r="J657" s="128">
        <f t="shared" si="46"/>
        <v>-1</v>
      </c>
    </row>
    <row r="658" spans="1:10" s="9" customFormat="1" x14ac:dyDescent="0.2">
      <c r="A658" s="34" t="s">
        <v>516</v>
      </c>
      <c r="B658" s="10" t="s">
        <v>148</v>
      </c>
      <c r="C658" s="177"/>
      <c r="D658" s="107">
        <f>SUM(D659+D663+D672)</f>
        <v>24125.95</v>
      </c>
      <c r="E658" s="120">
        <f>SUM(E659+E663+E672)</f>
        <v>20326</v>
      </c>
      <c r="F658" s="107">
        <f>SUM(F659+F663+F672)</f>
        <v>19440.330000000002</v>
      </c>
      <c r="G658" s="120">
        <f>SUM(G659+G663+G672)</f>
        <v>20830</v>
      </c>
      <c r="H658" s="294">
        <f>SUM(H659+H663+H672)</f>
        <v>20830</v>
      </c>
      <c r="I658" s="132">
        <f t="shared" si="47"/>
        <v>1389.6699999999983</v>
      </c>
      <c r="J658" s="133">
        <f t="shared" si="46"/>
        <v>7.148386884379021E-2</v>
      </c>
    </row>
    <row r="659" spans="1:10" s="9" customFormat="1" x14ac:dyDescent="0.2">
      <c r="A659" s="34"/>
      <c r="B659" s="10">
        <v>50</v>
      </c>
      <c r="C659" s="67" t="s">
        <v>18</v>
      </c>
      <c r="D659" s="107">
        <f>SUM(D660+D662)</f>
        <v>10834.12</v>
      </c>
      <c r="E659" s="120">
        <f>SUM(E660+E662)</f>
        <v>12444</v>
      </c>
      <c r="F659" s="107">
        <f>SUM(F660+F662)</f>
        <v>10687.06</v>
      </c>
      <c r="G659" s="120">
        <f>SUM(G660+G662)</f>
        <v>6677</v>
      </c>
      <c r="H659" s="294">
        <f>SUM(H660+H662)</f>
        <v>6677</v>
      </c>
      <c r="I659" s="132">
        <f t="shared" si="47"/>
        <v>-4010.0599999999995</v>
      </c>
      <c r="J659" s="133">
        <f t="shared" si="46"/>
        <v>-0.37522574028778721</v>
      </c>
    </row>
    <row r="660" spans="1:10" s="9" customFormat="1" x14ac:dyDescent="0.2">
      <c r="A660" s="34"/>
      <c r="B660" s="6">
        <v>500</v>
      </c>
      <c r="C660" s="68" t="s">
        <v>171</v>
      </c>
      <c r="D660" s="158">
        <f>SUM(D661)</f>
        <v>8113.18</v>
      </c>
      <c r="E660" s="124">
        <f>SUM(E661)</f>
        <v>9300</v>
      </c>
      <c r="F660" s="158">
        <f>SUM(F661)</f>
        <v>7987.37</v>
      </c>
      <c r="G660" s="124">
        <f>SUM(G661)</f>
        <v>4990</v>
      </c>
      <c r="H660" s="293">
        <f>SUM(H661)</f>
        <v>4990</v>
      </c>
      <c r="I660" s="126">
        <f t="shared" si="47"/>
        <v>-2997.37</v>
      </c>
      <c r="J660" s="128">
        <f t="shared" si="46"/>
        <v>-0.37526369756252687</v>
      </c>
    </row>
    <row r="661" spans="1:10" s="9" customFormat="1" x14ac:dyDescent="0.2">
      <c r="A661" s="34"/>
      <c r="B661" s="6">
        <v>5002</v>
      </c>
      <c r="C661" s="68" t="s">
        <v>178</v>
      </c>
      <c r="D661" s="158">
        <v>8113.18</v>
      </c>
      <c r="E661" s="124">
        <v>9300</v>
      </c>
      <c r="F661" s="158">
        <v>7987.37</v>
      </c>
      <c r="G661" s="124">
        <v>4990</v>
      </c>
      <c r="H661" s="293">
        <v>4990</v>
      </c>
      <c r="I661" s="126">
        <f t="shared" si="47"/>
        <v>-2997.37</v>
      </c>
      <c r="J661" s="128">
        <f t="shared" si="46"/>
        <v>-0.37526369756252687</v>
      </c>
    </row>
    <row r="662" spans="1:10" s="9" customFormat="1" x14ac:dyDescent="0.2">
      <c r="A662" s="34"/>
      <c r="B662" s="6">
        <v>506</v>
      </c>
      <c r="C662" s="68" t="s">
        <v>172</v>
      </c>
      <c r="D662" s="158">
        <v>2720.94</v>
      </c>
      <c r="E662" s="124">
        <v>3144</v>
      </c>
      <c r="F662" s="158">
        <v>2699.69</v>
      </c>
      <c r="G662" s="124">
        <v>1687</v>
      </c>
      <c r="H662" s="293">
        <v>1687</v>
      </c>
      <c r="I662" s="126">
        <f t="shared" si="47"/>
        <v>-1012.69</v>
      </c>
      <c r="J662" s="128">
        <f t="shared" si="46"/>
        <v>-0.37511343895039806</v>
      </c>
    </row>
    <row r="663" spans="1:10" s="9" customFormat="1" x14ac:dyDescent="0.2">
      <c r="A663" s="34"/>
      <c r="B663" s="10">
        <v>55</v>
      </c>
      <c r="C663" s="67" t="s">
        <v>19</v>
      </c>
      <c r="D663" s="107">
        <f>SUM(D664:D671)</f>
        <v>13245.33</v>
      </c>
      <c r="E663" s="120">
        <f>SUM(E664:E671)</f>
        <v>7832</v>
      </c>
      <c r="F663" s="107">
        <f>SUM(F664:F671)</f>
        <v>8753.27</v>
      </c>
      <c r="G663" s="120">
        <f>SUM(G664:G671)</f>
        <v>14103</v>
      </c>
      <c r="H663" s="294">
        <f>SUM(H664:H671)</f>
        <v>14103</v>
      </c>
      <c r="I663" s="132">
        <f t="shared" si="47"/>
        <v>5349.73</v>
      </c>
      <c r="J663" s="133">
        <f t="shared" si="46"/>
        <v>0.61116931158298549</v>
      </c>
    </row>
    <row r="664" spans="1:10" s="9" customFormat="1" x14ac:dyDescent="0.2">
      <c r="A664" s="34"/>
      <c r="B664" s="6">
        <v>5500</v>
      </c>
      <c r="C664" s="68" t="s">
        <v>20</v>
      </c>
      <c r="D664" s="158">
        <v>77.900000000000006</v>
      </c>
      <c r="E664" s="124">
        <v>1000</v>
      </c>
      <c r="F664" s="158">
        <v>456.72</v>
      </c>
      <c r="G664" s="124">
        <v>400</v>
      </c>
      <c r="H664" s="293">
        <v>400</v>
      </c>
      <c r="I664" s="126">
        <f t="shared" si="47"/>
        <v>-56.720000000000027</v>
      </c>
      <c r="J664" s="128">
        <f t="shared" si="46"/>
        <v>-0.12418987563496242</v>
      </c>
    </row>
    <row r="665" spans="1:10" s="9" customFormat="1" ht="25.5" x14ac:dyDescent="0.2">
      <c r="A665" s="34"/>
      <c r="B665" s="6">
        <v>5511</v>
      </c>
      <c r="C665" s="68" t="s">
        <v>173</v>
      </c>
      <c r="D665" s="158">
        <v>9182.8799999999992</v>
      </c>
      <c r="E665" s="124">
        <v>2300</v>
      </c>
      <c r="F665" s="158">
        <v>4311.1400000000003</v>
      </c>
      <c r="G665" s="124">
        <v>8353</v>
      </c>
      <c r="H665" s="293">
        <v>8353</v>
      </c>
      <c r="I665" s="126">
        <f t="shared" si="47"/>
        <v>4041.8599999999997</v>
      </c>
      <c r="J665" s="128">
        <f t="shared" si="46"/>
        <v>0.93753856288591875</v>
      </c>
    </row>
    <row r="666" spans="1:10" s="9" customFormat="1" x14ac:dyDescent="0.2">
      <c r="A666" s="34"/>
      <c r="B666" s="6">
        <v>5512</v>
      </c>
      <c r="C666" s="68" t="s">
        <v>25</v>
      </c>
      <c r="D666" s="158">
        <v>0</v>
      </c>
      <c r="E666" s="124">
        <v>200</v>
      </c>
      <c r="F666" s="158">
        <v>0</v>
      </c>
      <c r="G666" s="124">
        <v>0</v>
      </c>
      <c r="H666" s="293">
        <v>0</v>
      </c>
      <c r="I666" s="126">
        <f t="shared" si="47"/>
        <v>0</v>
      </c>
      <c r="J666" s="128"/>
    </row>
    <row r="667" spans="1:10" s="9" customFormat="1" x14ac:dyDescent="0.2">
      <c r="A667" s="34"/>
      <c r="B667" s="6">
        <v>5513</v>
      </c>
      <c r="C667" s="68" t="s">
        <v>23</v>
      </c>
      <c r="D667" s="158">
        <v>2374.02</v>
      </c>
      <c r="E667" s="124">
        <v>3032</v>
      </c>
      <c r="F667" s="158">
        <v>3145.63</v>
      </c>
      <c r="G667" s="124">
        <v>4000</v>
      </c>
      <c r="H667" s="293">
        <v>4000</v>
      </c>
      <c r="I667" s="126">
        <f t="shared" si="47"/>
        <v>854.36999999999989</v>
      </c>
      <c r="J667" s="128">
        <f t="shared" si="46"/>
        <v>0.27160536998947737</v>
      </c>
    </row>
    <row r="668" spans="1:10" s="9" customFormat="1" x14ac:dyDescent="0.2">
      <c r="A668" s="34"/>
      <c r="B668" s="6">
        <v>5515</v>
      </c>
      <c r="C668" s="68" t="s">
        <v>24</v>
      </c>
      <c r="D668" s="158">
        <v>1051.33</v>
      </c>
      <c r="E668" s="124">
        <v>1000</v>
      </c>
      <c r="F668" s="158">
        <v>764.73</v>
      </c>
      <c r="G668" s="124">
        <v>1000</v>
      </c>
      <c r="H668" s="293">
        <v>1000</v>
      </c>
      <c r="I668" s="126">
        <f t="shared" si="47"/>
        <v>235.26999999999998</v>
      </c>
      <c r="J668" s="128">
        <f t="shared" si="46"/>
        <v>0.30765106638944451</v>
      </c>
    </row>
    <row r="669" spans="1:10" s="9" customFormat="1" x14ac:dyDescent="0.2">
      <c r="A669" s="34"/>
      <c r="B669" s="6">
        <v>5516</v>
      </c>
      <c r="C669" s="68" t="s">
        <v>623</v>
      </c>
      <c r="D669" s="158">
        <v>559.20000000000005</v>
      </c>
      <c r="E669" s="124">
        <v>0</v>
      </c>
      <c r="F669" s="158">
        <v>0</v>
      </c>
      <c r="G669" s="124">
        <v>0</v>
      </c>
      <c r="H669" s="293">
        <v>0</v>
      </c>
      <c r="I669" s="126">
        <f t="shared" si="47"/>
        <v>0</v>
      </c>
      <c r="J669" s="128"/>
    </row>
    <row r="670" spans="1:10" s="9" customFormat="1" x14ac:dyDescent="0.2">
      <c r="A670" s="34"/>
      <c r="B670" s="6">
        <v>5522</v>
      </c>
      <c r="C670" s="68" t="s">
        <v>66</v>
      </c>
      <c r="D670" s="158">
        <v>0</v>
      </c>
      <c r="E670" s="124">
        <v>200</v>
      </c>
      <c r="F670" s="158">
        <v>0</v>
      </c>
      <c r="G670" s="124">
        <v>200</v>
      </c>
      <c r="H670" s="293">
        <v>200</v>
      </c>
      <c r="I670" s="126">
        <f t="shared" si="47"/>
        <v>200</v>
      </c>
      <c r="J670" s="128"/>
    </row>
    <row r="671" spans="1:10" s="9" customFormat="1" x14ac:dyDescent="0.2">
      <c r="A671" s="34"/>
      <c r="B671" s="6">
        <v>5532</v>
      </c>
      <c r="C671" s="68" t="s">
        <v>64</v>
      </c>
      <c r="D671" s="158">
        <v>0</v>
      </c>
      <c r="E671" s="124">
        <v>100</v>
      </c>
      <c r="F671" s="158">
        <v>75.05</v>
      </c>
      <c r="G671" s="124">
        <v>150</v>
      </c>
      <c r="H671" s="293">
        <v>150</v>
      </c>
      <c r="I671" s="126">
        <f t="shared" si="47"/>
        <v>74.95</v>
      </c>
      <c r="J671" s="128">
        <f t="shared" si="46"/>
        <v>0.99866755496335791</v>
      </c>
    </row>
    <row r="672" spans="1:10" s="9" customFormat="1" x14ac:dyDescent="0.2">
      <c r="A672" s="34"/>
      <c r="B672" s="24">
        <v>60</v>
      </c>
      <c r="C672" s="58" t="s">
        <v>62</v>
      </c>
      <c r="D672" s="107">
        <f>SUM(D673)</f>
        <v>46.5</v>
      </c>
      <c r="E672" s="120">
        <f>SUM(E673)</f>
        <v>50</v>
      </c>
      <c r="F672" s="107">
        <f>SUM(F673)</f>
        <v>0</v>
      </c>
      <c r="G672" s="120">
        <f>SUM(G673)</f>
        <v>50</v>
      </c>
      <c r="H672" s="294">
        <f>SUM(H673)</f>
        <v>50</v>
      </c>
      <c r="I672" s="132">
        <f t="shared" si="47"/>
        <v>50</v>
      </c>
      <c r="J672" s="128"/>
    </row>
    <row r="673" spans="1:10" s="9" customFormat="1" x14ac:dyDescent="0.2">
      <c r="A673" s="34"/>
      <c r="B673" s="22">
        <v>6010</v>
      </c>
      <c r="C673" s="59" t="s">
        <v>176</v>
      </c>
      <c r="D673" s="158">
        <v>46.5</v>
      </c>
      <c r="E673" s="124">
        <v>50</v>
      </c>
      <c r="F673" s="158">
        <v>0</v>
      </c>
      <c r="G673" s="124">
        <v>50</v>
      </c>
      <c r="H673" s="293">
        <v>50</v>
      </c>
      <c r="I673" s="126">
        <f t="shared" si="47"/>
        <v>50</v>
      </c>
      <c r="J673" s="128"/>
    </row>
    <row r="674" spans="1:10" s="9" customFormat="1" x14ac:dyDescent="0.2">
      <c r="A674" s="34" t="s">
        <v>517</v>
      </c>
      <c r="B674" s="10" t="s">
        <v>0</v>
      </c>
      <c r="C674" s="177"/>
      <c r="D674" s="107">
        <f>SUM(D675+D676+D682)</f>
        <v>85132.099999999991</v>
      </c>
      <c r="E674" s="120">
        <f>SUM(E675+E676+E682)</f>
        <v>85977</v>
      </c>
      <c r="F674" s="107">
        <f>SUM(F675+F676+F682)</f>
        <v>86054.91</v>
      </c>
      <c r="G674" s="120">
        <f>SUM(G675+G676+G682)</f>
        <v>92111</v>
      </c>
      <c r="H674" s="294">
        <f>SUM(H675+H676+H682)</f>
        <v>92111</v>
      </c>
      <c r="I674" s="132">
        <f t="shared" si="47"/>
        <v>6056.0899999999965</v>
      </c>
      <c r="J674" s="133">
        <f t="shared" si="46"/>
        <v>7.0374717723834745E-2</v>
      </c>
    </row>
    <row r="675" spans="1:10" s="9" customFormat="1" x14ac:dyDescent="0.2">
      <c r="A675" s="34"/>
      <c r="B675" s="26">
        <v>452</v>
      </c>
      <c r="C675" s="70" t="s">
        <v>100</v>
      </c>
      <c r="D675" s="88">
        <v>150</v>
      </c>
      <c r="E675" s="120">
        <v>150</v>
      </c>
      <c r="F675" s="107">
        <v>150</v>
      </c>
      <c r="G675" s="120">
        <v>150</v>
      </c>
      <c r="H675" s="294">
        <v>150</v>
      </c>
      <c r="I675" s="132">
        <f t="shared" si="47"/>
        <v>0</v>
      </c>
      <c r="J675" s="133">
        <f t="shared" si="46"/>
        <v>0</v>
      </c>
    </row>
    <row r="676" spans="1:10" s="9" customFormat="1" x14ac:dyDescent="0.2">
      <c r="A676" s="34"/>
      <c r="B676" s="10">
        <v>50</v>
      </c>
      <c r="C676" s="67" t="s">
        <v>18</v>
      </c>
      <c r="D676" s="277">
        <f>SUM(D677+D680+D681)</f>
        <v>53534.179999999993</v>
      </c>
      <c r="E676" s="120">
        <f>SUM(E677+E680+E681)</f>
        <v>58067</v>
      </c>
      <c r="F676" s="107">
        <f>SUM(F677+F680+F681)</f>
        <v>58077.75</v>
      </c>
      <c r="G676" s="120">
        <f>SUM(G677+G681)</f>
        <v>64192</v>
      </c>
      <c r="H676" s="294">
        <f>SUM(H677+H681)</f>
        <v>64192</v>
      </c>
      <c r="I676" s="132">
        <f t="shared" si="47"/>
        <v>6114.25</v>
      </c>
      <c r="J676" s="133">
        <f t="shared" si="46"/>
        <v>0.10527697784435519</v>
      </c>
    </row>
    <row r="677" spans="1:10" s="9" customFormat="1" x14ac:dyDescent="0.2">
      <c r="A677" s="34"/>
      <c r="B677" s="6">
        <v>500</v>
      </c>
      <c r="C677" s="68" t="s">
        <v>171</v>
      </c>
      <c r="D677" s="158">
        <f>SUM(D678:D679)</f>
        <v>40038.769999999997</v>
      </c>
      <c r="E677" s="124">
        <f>SUM(E678:E679)</f>
        <v>43398</v>
      </c>
      <c r="F677" s="158">
        <f>SUM(F678:F679)</f>
        <v>42951.82</v>
      </c>
      <c r="G677" s="124">
        <f>SUM(G678)</f>
        <v>47976</v>
      </c>
      <c r="H677" s="293">
        <f>SUM(H678)</f>
        <v>47976</v>
      </c>
      <c r="I677" s="126">
        <f t="shared" si="47"/>
        <v>5024.18</v>
      </c>
      <c r="J677" s="128">
        <f t="shared" si="46"/>
        <v>0.11697245890860963</v>
      </c>
    </row>
    <row r="678" spans="1:10" s="9" customFormat="1" x14ac:dyDescent="0.2">
      <c r="A678" s="34"/>
      <c r="B678" s="6">
        <v>5002</v>
      </c>
      <c r="C678" s="68" t="s">
        <v>178</v>
      </c>
      <c r="D678" s="93">
        <v>40038.769999999997</v>
      </c>
      <c r="E678" s="124">
        <v>43398</v>
      </c>
      <c r="F678" s="158">
        <v>41277.96</v>
      </c>
      <c r="G678" s="124">
        <v>47976</v>
      </c>
      <c r="H678" s="293">
        <v>47976</v>
      </c>
      <c r="I678" s="126">
        <f t="shared" si="47"/>
        <v>6698.0400000000009</v>
      </c>
      <c r="J678" s="128">
        <f t="shared" si="46"/>
        <v>0.16226673992610108</v>
      </c>
    </row>
    <row r="679" spans="1:10" s="9" customFormat="1" ht="25.5" x14ac:dyDescent="0.2">
      <c r="A679" s="34"/>
      <c r="B679" s="6">
        <v>5005</v>
      </c>
      <c r="C679" s="68" t="s">
        <v>198</v>
      </c>
      <c r="D679" s="93">
        <v>0</v>
      </c>
      <c r="E679" s="124">
        <v>0</v>
      </c>
      <c r="F679" s="158">
        <v>1673.86</v>
      </c>
      <c r="G679" s="124"/>
      <c r="H679" s="293"/>
      <c r="I679" s="126">
        <f t="shared" si="47"/>
        <v>-1673.86</v>
      </c>
      <c r="J679" s="128">
        <f t="shared" si="46"/>
        <v>-1</v>
      </c>
    </row>
    <row r="680" spans="1:10" s="9" customFormat="1" x14ac:dyDescent="0.2">
      <c r="A680" s="34"/>
      <c r="B680" s="6">
        <v>5050</v>
      </c>
      <c r="C680" s="68" t="s">
        <v>65</v>
      </c>
      <c r="D680" s="93">
        <v>0</v>
      </c>
      <c r="E680" s="124">
        <v>0</v>
      </c>
      <c r="F680" s="158">
        <v>1.3</v>
      </c>
      <c r="G680" s="124"/>
      <c r="H680" s="293"/>
      <c r="I680" s="126">
        <f t="shared" si="47"/>
        <v>-1.3</v>
      </c>
      <c r="J680" s="128">
        <f t="shared" si="46"/>
        <v>-1</v>
      </c>
    </row>
    <row r="681" spans="1:10" s="9" customFormat="1" x14ac:dyDescent="0.2">
      <c r="A681" s="34"/>
      <c r="B681" s="6">
        <v>506</v>
      </c>
      <c r="C681" s="68" t="s">
        <v>172</v>
      </c>
      <c r="D681" s="92">
        <v>13495.41</v>
      </c>
      <c r="E681" s="124">
        <v>14669</v>
      </c>
      <c r="F681" s="158">
        <v>15124.63</v>
      </c>
      <c r="G681" s="124">
        <v>16216</v>
      </c>
      <c r="H681" s="293">
        <v>16216</v>
      </c>
      <c r="I681" s="126">
        <f t="shared" si="47"/>
        <v>1091.3700000000008</v>
      </c>
      <c r="J681" s="128">
        <f t="shared" si="46"/>
        <v>7.21584594135527E-2</v>
      </c>
    </row>
    <row r="682" spans="1:10" s="9" customFormat="1" x14ac:dyDescent="0.2">
      <c r="A682" s="34"/>
      <c r="B682" s="10">
        <v>55</v>
      </c>
      <c r="C682" s="67" t="s">
        <v>19</v>
      </c>
      <c r="D682" s="107">
        <f>SUM(D683:D693)</f>
        <v>31447.919999999998</v>
      </c>
      <c r="E682" s="120">
        <f>SUM(E683:E693)</f>
        <v>27760</v>
      </c>
      <c r="F682" s="107">
        <f>SUM(F683:F693)</f>
        <v>27827.16</v>
      </c>
      <c r="G682" s="120">
        <f>SUM(G683:G693)</f>
        <v>27769</v>
      </c>
      <c r="H682" s="294">
        <f>SUM(H683:H693)</f>
        <v>27769</v>
      </c>
      <c r="I682" s="132">
        <f t="shared" si="47"/>
        <v>-58.159999999999854</v>
      </c>
      <c r="J682" s="133">
        <f t="shared" si="46"/>
        <v>-2.0900444026626941E-3</v>
      </c>
    </row>
    <row r="683" spans="1:10" s="9" customFormat="1" x14ac:dyDescent="0.2">
      <c r="A683" s="34"/>
      <c r="B683" s="6">
        <v>5500</v>
      </c>
      <c r="C683" s="68" t="s">
        <v>20</v>
      </c>
      <c r="D683" s="92">
        <v>1253.6199999999999</v>
      </c>
      <c r="E683" s="124">
        <v>1921</v>
      </c>
      <c r="F683" s="158">
        <v>2121.54</v>
      </c>
      <c r="G683" s="124">
        <v>1850</v>
      </c>
      <c r="H683" s="293">
        <v>1850</v>
      </c>
      <c r="I683" s="126">
        <f t="shared" si="47"/>
        <v>-271.53999999999996</v>
      </c>
      <c r="J683" s="128">
        <f t="shared" si="46"/>
        <v>-0.12799193039018819</v>
      </c>
    </row>
    <row r="684" spans="1:10" s="9" customFormat="1" x14ac:dyDescent="0.2">
      <c r="A684" s="34"/>
      <c r="B684" s="6">
        <v>5503</v>
      </c>
      <c r="C684" s="68" t="s">
        <v>21</v>
      </c>
      <c r="D684" s="92">
        <v>199.65</v>
      </c>
      <c r="E684" s="124">
        <v>350</v>
      </c>
      <c r="F684" s="158">
        <v>213.2</v>
      </c>
      <c r="G684" s="124">
        <v>400</v>
      </c>
      <c r="H684" s="293">
        <v>400</v>
      </c>
      <c r="I684" s="126">
        <f t="shared" si="47"/>
        <v>186.8</v>
      </c>
      <c r="J684" s="128">
        <f t="shared" si="46"/>
        <v>0.87617260787992501</v>
      </c>
    </row>
    <row r="685" spans="1:10" s="9" customFormat="1" x14ac:dyDescent="0.2">
      <c r="A685" s="34"/>
      <c r="B685" s="6">
        <v>5504</v>
      </c>
      <c r="C685" s="68" t="s">
        <v>22</v>
      </c>
      <c r="D685" s="92">
        <v>340.79</v>
      </c>
      <c r="E685" s="124">
        <v>350</v>
      </c>
      <c r="F685" s="158">
        <v>450.9</v>
      </c>
      <c r="G685" s="124">
        <v>400</v>
      </c>
      <c r="H685" s="293">
        <v>400</v>
      </c>
      <c r="I685" s="126">
        <f t="shared" si="47"/>
        <v>-50.899999999999977</v>
      </c>
      <c r="J685" s="128">
        <f t="shared" si="46"/>
        <v>-0.11288534043025056</v>
      </c>
    </row>
    <row r="686" spans="1:10" s="9" customFormat="1" ht="25.5" x14ac:dyDescent="0.2">
      <c r="A686" s="34"/>
      <c r="B686" s="6">
        <v>5511</v>
      </c>
      <c r="C686" s="68" t="s">
        <v>173</v>
      </c>
      <c r="D686" s="92">
        <v>16742.89</v>
      </c>
      <c r="E686" s="124">
        <v>17620</v>
      </c>
      <c r="F686" s="158">
        <v>15426.75</v>
      </c>
      <c r="G686" s="124">
        <v>15520</v>
      </c>
      <c r="H686" s="293">
        <v>15520</v>
      </c>
      <c r="I686" s="126">
        <f t="shared" si="47"/>
        <v>93.25</v>
      </c>
      <c r="J686" s="128">
        <f t="shared" si="46"/>
        <v>6.0446950913186637E-3</v>
      </c>
    </row>
    <row r="687" spans="1:10" s="9" customFormat="1" x14ac:dyDescent="0.2">
      <c r="A687" s="34"/>
      <c r="B687" s="6">
        <v>5513</v>
      </c>
      <c r="C687" s="68" t="s">
        <v>23</v>
      </c>
      <c r="D687" s="93">
        <v>0</v>
      </c>
      <c r="E687" s="124">
        <v>300</v>
      </c>
      <c r="F687" s="158">
        <v>418.5</v>
      </c>
      <c r="G687" s="124">
        <v>400</v>
      </c>
      <c r="H687" s="293">
        <v>400</v>
      </c>
      <c r="I687" s="126">
        <f t="shared" si="47"/>
        <v>-18.5</v>
      </c>
      <c r="J687" s="128">
        <f t="shared" si="46"/>
        <v>-4.4205495818399054E-2</v>
      </c>
    </row>
    <row r="688" spans="1:10" s="9" customFormat="1" x14ac:dyDescent="0.2">
      <c r="A688" s="34"/>
      <c r="B688" s="6">
        <v>5514</v>
      </c>
      <c r="C688" s="68" t="s">
        <v>174</v>
      </c>
      <c r="D688" s="92">
        <v>841.18</v>
      </c>
      <c r="E688" s="124">
        <v>575</v>
      </c>
      <c r="F688" s="158">
        <v>874.46</v>
      </c>
      <c r="G688" s="124">
        <v>400</v>
      </c>
      <c r="H688" s="293">
        <v>400</v>
      </c>
      <c r="I688" s="126">
        <f t="shared" si="47"/>
        <v>-474.46000000000004</v>
      </c>
      <c r="J688" s="128">
        <f t="shared" si="46"/>
        <v>-0.54257484619079199</v>
      </c>
    </row>
    <row r="689" spans="1:10" s="9" customFormat="1" x14ac:dyDescent="0.2">
      <c r="A689" s="34"/>
      <c r="B689" s="6">
        <v>5515</v>
      </c>
      <c r="C689" s="68" t="s">
        <v>24</v>
      </c>
      <c r="D689" s="92">
        <v>1274.48</v>
      </c>
      <c r="E689" s="124">
        <v>1500</v>
      </c>
      <c r="F689" s="158">
        <v>3034.4</v>
      </c>
      <c r="G689" s="124">
        <v>2000</v>
      </c>
      <c r="H689" s="293">
        <v>2000</v>
      </c>
      <c r="I689" s="126">
        <f t="shared" si="47"/>
        <v>-1034.4000000000001</v>
      </c>
      <c r="J689" s="128">
        <f t="shared" si="46"/>
        <v>-0.34089111521223303</v>
      </c>
    </row>
    <row r="690" spans="1:10" s="9" customFormat="1" ht="38.25" x14ac:dyDescent="0.2">
      <c r="A690" s="34"/>
      <c r="B690" s="6">
        <v>5516</v>
      </c>
      <c r="C690" s="72" t="s">
        <v>624</v>
      </c>
      <c r="D690" s="92">
        <v>5412</v>
      </c>
      <c r="E690" s="124"/>
      <c r="F690" s="158">
        <v>0</v>
      </c>
      <c r="G690" s="124">
        <v>0</v>
      </c>
      <c r="H690" s="293">
        <v>0</v>
      </c>
      <c r="I690" s="126">
        <f t="shared" si="47"/>
        <v>0</v>
      </c>
      <c r="J690" s="128"/>
    </row>
    <row r="691" spans="1:10" s="9" customFormat="1" x14ac:dyDescent="0.2">
      <c r="A691" s="34"/>
      <c r="B691" s="6">
        <v>5522</v>
      </c>
      <c r="C691" s="68" t="s">
        <v>66</v>
      </c>
      <c r="D691" s="92">
        <v>19.07</v>
      </c>
      <c r="E691" s="124">
        <v>30</v>
      </c>
      <c r="F691" s="158">
        <v>62.45</v>
      </c>
      <c r="G691" s="124">
        <v>50</v>
      </c>
      <c r="H691" s="293">
        <v>50</v>
      </c>
      <c r="I691" s="126">
        <f t="shared" si="47"/>
        <v>-12.450000000000003</v>
      </c>
      <c r="J691" s="128">
        <f t="shared" si="46"/>
        <v>-0.19935948759007205</v>
      </c>
    </row>
    <row r="692" spans="1:10" s="9" customFormat="1" x14ac:dyDescent="0.2">
      <c r="A692" s="34"/>
      <c r="B692" s="6">
        <v>5525</v>
      </c>
      <c r="C692" s="68" t="s">
        <v>40</v>
      </c>
      <c r="D692" s="92">
        <v>5364.24</v>
      </c>
      <c r="E692" s="124">
        <v>5114</v>
      </c>
      <c r="F692" s="158">
        <v>5164.9399999999996</v>
      </c>
      <c r="G692" s="124">
        <v>6649</v>
      </c>
      <c r="H692" s="293">
        <v>6649</v>
      </c>
      <c r="I692" s="126">
        <f t="shared" si="47"/>
        <v>1484.0600000000004</v>
      </c>
      <c r="J692" s="128">
        <f t="shared" si="46"/>
        <v>0.28733344433817254</v>
      </c>
    </row>
    <row r="693" spans="1:10" s="9" customFormat="1" x14ac:dyDescent="0.2">
      <c r="A693" s="34"/>
      <c r="B693" s="6">
        <v>5539</v>
      </c>
      <c r="C693" s="68" t="s">
        <v>188</v>
      </c>
      <c r="D693" s="92">
        <v>0</v>
      </c>
      <c r="E693" s="124">
        <v>0</v>
      </c>
      <c r="F693" s="158">
        <v>60.02</v>
      </c>
      <c r="G693" s="124">
        <v>100</v>
      </c>
      <c r="H693" s="293">
        <v>100</v>
      </c>
      <c r="I693" s="126">
        <f t="shared" si="47"/>
        <v>39.979999999999997</v>
      </c>
      <c r="J693" s="128">
        <f t="shared" si="46"/>
        <v>0.66611129623458831</v>
      </c>
    </row>
    <row r="694" spans="1:10" s="9" customFormat="1" x14ac:dyDescent="0.2">
      <c r="A694" s="34" t="s">
        <v>565</v>
      </c>
      <c r="B694" s="10" t="s">
        <v>246</v>
      </c>
      <c r="C694" s="177"/>
      <c r="D694" s="107">
        <f>SUM(D695+D700+D703)</f>
        <v>38491.4</v>
      </c>
      <c r="E694" s="120">
        <f>SUM(E695+E700)</f>
        <v>2878</v>
      </c>
      <c r="F694" s="107">
        <f>SUM(F695+F700+F703)</f>
        <v>42404.829999999994</v>
      </c>
      <c r="G694" s="120">
        <f>SUM(G695+G700)</f>
        <v>0</v>
      </c>
      <c r="H694" s="294">
        <f>SUM(H695+H700)</f>
        <v>0</v>
      </c>
      <c r="I694" s="132">
        <f t="shared" si="47"/>
        <v>-42404.829999999994</v>
      </c>
      <c r="J694" s="133">
        <f t="shared" si="46"/>
        <v>-1</v>
      </c>
    </row>
    <row r="695" spans="1:10" s="9" customFormat="1" x14ac:dyDescent="0.2">
      <c r="A695" s="34"/>
      <c r="B695" s="10">
        <v>50</v>
      </c>
      <c r="C695" s="67" t="s">
        <v>18</v>
      </c>
      <c r="D695" s="107">
        <f>SUM(D696+D699)</f>
        <v>25312.18</v>
      </c>
      <c r="E695" s="120">
        <f>SUM(E696+E699)</f>
        <v>1927</v>
      </c>
      <c r="F695" s="107">
        <f>SUM(F696+F699)</f>
        <v>25702.329999999998</v>
      </c>
      <c r="G695" s="239">
        <v>0</v>
      </c>
      <c r="H695" s="300">
        <v>0</v>
      </c>
      <c r="I695" s="132">
        <f t="shared" si="47"/>
        <v>-25702.329999999998</v>
      </c>
      <c r="J695" s="133">
        <f t="shared" si="46"/>
        <v>-1</v>
      </c>
    </row>
    <row r="696" spans="1:10" s="9" customFormat="1" x14ac:dyDescent="0.2">
      <c r="A696" s="34"/>
      <c r="B696" s="6">
        <v>500</v>
      </c>
      <c r="C696" s="68" t="s">
        <v>171</v>
      </c>
      <c r="D696" s="158">
        <f>SUM(D697:D698)</f>
        <v>18869.82</v>
      </c>
      <c r="E696" s="124">
        <f>SUM(E697:E698)</f>
        <v>1456</v>
      </c>
      <c r="F696" s="158">
        <f>SUM(F697:F698)</f>
        <v>18913.599999999999</v>
      </c>
      <c r="G696" s="232"/>
      <c r="H696" s="74"/>
      <c r="I696" s="126">
        <f t="shared" si="47"/>
        <v>-18913.599999999999</v>
      </c>
      <c r="J696" s="128">
        <f t="shared" si="46"/>
        <v>-1</v>
      </c>
    </row>
    <row r="697" spans="1:10" s="9" customFormat="1" x14ac:dyDescent="0.2">
      <c r="A697" s="34"/>
      <c r="B697" s="6">
        <v>5002</v>
      </c>
      <c r="C697" s="68" t="s">
        <v>178</v>
      </c>
      <c r="D697" s="92">
        <v>1338.67</v>
      </c>
      <c r="E697" s="124">
        <v>161</v>
      </c>
      <c r="F697" s="158">
        <v>0</v>
      </c>
      <c r="G697" s="232"/>
      <c r="H697" s="74"/>
      <c r="I697" s="126"/>
      <c r="J697" s="128"/>
    </row>
    <row r="698" spans="1:10" s="9" customFormat="1" ht="25.5" x14ac:dyDescent="0.2">
      <c r="A698" s="34"/>
      <c r="B698" s="6">
        <v>5005</v>
      </c>
      <c r="C698" s="68" t="s">
        <v>198</v>
      </c>
      <c r="D698" s="92">
        <v>17531.150000000001</v>
      </c>
      <c r="E698" s="124">
        <v>1295</v>
      </c>
      <c r="F698" s="158">
        <v>18913.599999999999</v>
      </c>
      <c r="G698" s="232"/>
      <c r="H698" s="74"/>
      <c r="I698" s="126">
        <f t="shared" si="47"/>
        <v>-18913.599999999999</v>
      </c>
      <c r="J698" s="128">
        <f t="shared" si="46"/>
        <v>-1</v>
      </c>
    </row>
    <row r="699" spans="1:10" s="9" customFormat="1" x14ac:dyDescent="0.2">
      <c r="A699" s="34"/>
      <c r="B699" s="6">
        <v>506</v>
      </c>
      <c r="C699" s="68" t="s">
        <v>172</v>
      </c>
      <c r="D699" s="92">
        <v>6442.36</v>
      </c>
      <c r="E699" s="124">
        <v>471</v>
      </c>
      <c r="F699" s="158">
        <v>6788.73</v>
      </c>
      <c r="G699" s="232"/>
      <c r="H699" s="74"/>
      <c r="I699" s="126">
        <f t="shared" si="47"/>
        <v>-6788.73</v>
      </c>
      <c r="J699" s="128">
        <f t="shared" si="46"/>
        <v>-1</v>
      </c>
    </row>
    <row r="700" spans="1:10" s="9" customFormat="1" x14ac:dyDescent="0.2">
      <c r="A700" s="34"/>
      <c r="B700" s="10">
        <v>55</v>
      </c>
      <c r="C700" s="67" t="s">
        <v>19</v>
      </c>
      <c r="D700" s="108">
        <f>SUM(D701)</f>
        <v>6927.48</v>
      </c>
      <c r="E700" s="245">
        <f>SUM(E701)</f>
        <v>951</v>
      </c>
      <c r="F700" s="108">
        <f>SUM(F701)</f>
        <v>5637.76</v>
      </c>
      <c r="G700" s="232">
        <v>0</v>
      </c>
      <c r="H700" s="74">
        <v>0</v>
      </c>
      <c r="I700" s="132">
        <f t="shared" si="47"/>
        <v>-5637.76</v>
      </c>
      <c r="J700" s="133">
        <f t="shared" si="46"/>
        <v>-1</v>
      </c>
    </row>
    <row r="701" spans="1:10" s="9" customFormat="1" x14ac:dyDescent="0.2">
      <c r="A701" s="34"/>
      <c r="B701" s="6">
        <v>5525</v>
      </c>
      <c r="C701" s="68" t="s">
        <v>40</v>
      </c>
      <c r="D701" s="92">
        <v>6927.48</v>
      </c>
      <c r="E701" s="246">
        <v>951</v>
      </c>
      <c r="F701" s="109">
        <v>5637.76</v>
      </c>
      <c r="G701" s="232"/>
      <c r="H701" s="74"/>
      <c r="I701" s="126">
        <f t="shared" si="47"/>
        <v>-5637.76</v>
      </c>
      <c r="J701" s="128">
        <f t="shared" si="46"/>
        <v>-1</v>
      </c>
    </row>
    <row r="702" spans="1:10" s="9" customFormat="1" ht="38.25" x14ac:dyDescent="0.2">
      <c r="A702" s="36" t="s">
        <v>518</v>
      </c>
      <c r="B702" s="6" t="s">
        <v>278</v>
      </c>
      <c r="C702" s="68" t="s">
        <v>279</v>
      </c>
      <c r="D702" s="109">
        <f>SUM(D695+D700)</f>
        <v>32239.66</v>
      </c>
      <c r="E702" s="246">
        <f>SUM(E695+E700)</f>
        <v>2878</v>
      </c>
      <c r="F702" s="109">
        <f>SUM(F695+F700)</f>
        <v>31340.089999999997</v>
      </c>
      <c r="G702" s="232"/>
      <c r="H702" s="74"/>
      <c r="I702" s="126">
        <f t="shared" si="47"/>
        <v>-31340.089999999997</v>
      </c>
      <c r="J702" s="128">
        <f t="shared" si="46"/>
        <v>-1</v>
      </c>
    </row>
    <row r="703" spans="1:10" s="9" customFormat="1" x14ac:dyDescent="0.2">
      <c r="A703" s="36"/>
      <c r="B703" s="10">
        <v>55</v>
      </c>
      <c r="C703" s="67" t="s">
        <v>19</v>
      </c>
      <c r="D703" s="108">
        <v>6251.74</v>
      </c>
      <c r="E703" s="246"/>
      <c r="F703" s="108">
        <v>11064.74</v>
      </c>
      <c r="G703" s="232"/>
      <c r="H703" s="74"/>
      <c r="I703" s="126">
        <f t="shared" si="47"/>
        <v>-11064.74</v>
      </c>
      <c r="J703" s="128">
        <f t="shared" si="46"/>
        <v>-1</v>
      </c>
    </row>
    <row r="704" spans="1:10" s="9" customFormat="1" x14ac:dyDescent="0.2">
      <c r="A704" s="34" t="s">
        <v>408</v>
      </c>
      <c r="B704" s="10" t="s">
        <v>150</v>
      </c>
      <c r="C704" s="177"/>
      <c r="D704" s="107">
        <f>SUM(D705+D756)</f>
        <v>47122</v>
      </c>
      <c r="E704" s="120">
        <f>SUM(E705)</f>
        <v>35000</v>
      </c>
      <c r="F704" s="107">
        <f>SUM(F705)</f>
        <v>34400</v>
      </c>
      <c r="G704" s="120">
        <f>SUM(G705)</f>
        <v>47000</v>
      </c>
      <c r="H704" s="294">
        <f>SUM(H705)</f>
        <v>55956</v>
      </c>
      <c r="I704" s="132">
        <f t="shared" si="47"/>
        <v>21556</v>
      </c>
      <c r="J704" s="133">
        <f t="shared" si="46"/>
        <v>0.6266279069767442</v>
      </c>
    </row>
    <row r="705" spans="1:11" s="9" customFormat="1" x14ac:dyDescent="0.2">
      <c r="A705" s="34"/>
      <c r="B705" s="23">
        <v>4500</v>
      </c>
      <c r="C705" s="24" t="s">
        <v>99</v>
      </c>
      <c r="D705" s="94">
        <v>37122</v>
      </c>
      <c r="E705" s="120">
        <f>SUM(E706:E742)</f>
        <v>35000</v>
      </c>
      <c r="F705" s="107">
        <f>SUM(F706:F742)</f>
        <v>34400</v>
      </c>
      <c r="G705" s="120">
        <f>SUM(G706:G730)</f>
        <v>47000</v>
      </c>
      <c r="H705" s="294">
        <f>SUM(H706:H755)</f>
        <v>55956</v>
      </c>
      <c r="I705" s="132">
        <f t="shared" si="47"/>
        <v>21556</v>
      </c>
      <c r="J705" s="133">
        <f t="shared" si="46"/>
        <v>0.6266279069767442</v>
      </c>
    </row>
    <row r="706" spans="1:11" ht="25.5" x14ac:dyDescent="0.2">
      <c r="A706" s="36"/>
      <c r="B706" s="21"/>
      <c r="C706" s="22" t="s">
        <v>671</v>
      </c>
      <c r="D706" s="87"/>
      <c r="E706" s="124">
        <v>0</v>
      </c>
      <c r="F706" s="158">
        <v>0</v>
      </c>
      <c r="G706" s="233">
        <v>28400</v>
      </c>
      <c r="H706" s="260">
        <v>0</v>
      </c>
      <c r="I706" s="126">
        <f t="shared" si="47"/>
        <v>0</v>
      </c>
      <c r="J706" s="128"/>
      <c r="K706" s="325"/>
    </row>
    <row r="707" spans="1:11" x14ac:dyDescent="0.2">
      <c r="A707" s="36"/>
      <c r="B707" s="21"/>
      <c r="C707" s="22" t="s">
        <v>407</v>
      </c>
      <c r="D707" s="87"/>
      <c r="E707" s="124">
        <v>680</v>
      </c>
      <c r="F707" s="158">
        <v>680</v>
      </c>
      <c r="G707" s="233"/>
      <c r="H707" s="260">
        <v>1100</v>
      </c>
      <c r="I707" s="126">
        <f t="shared" si="47"/>
        <v>420</v>
      </c>
      <c r="J707" s="128">
        <f t="shared" si="46"/>
        <v>0.61764705882352944</v>
      </c>
    </row>
    <row r="708" spans="1:11" s="9" customFormat="1" x14ac:dyDescent="0.2">
      <c r="A708" s="34"/>
      <c r="B708" s="23"/>
      <c r="C708" s="22" t="s">
        <v>403</v>
      </c>
      <c r="D708" s="87"/>
      <c r="E708" s="124">
        <v>420</v>
      </c>
      <c r="F708" s="158">
        <v>420</v>
      </c>
      <c r="G708" s="232"/>
      <c r="H708" s="260">
        <v>450</v>
      </c>
      <c r="I708" s="126">
        <f t="shared" si="47"/>
        <v>30</v>
      </c>
      <c r="J708" s="128">
        <f t="shared" ref="J708:J785" si="49">SUM(H708/F708-1)</f>
        <v>7.1428571428571397E-2</v>
      </c>
    </row>
    <row r="709" spans="1:11" ht="38.25" x14ac:dyDescent="0.2">
      <c r="A709" s="36"/>
      <c r="B709" s="21"/>
      <c r="C709" s="22" t="s">
        <v>673</v>
      </c>
      <c r="D709" s="87"/>
      <c r="E709" s="124">
        <v>16000</v>
      </c>
      <c r="F709" s="158">
        <v>16000</v>
      </c>
      <c r="G709" s="257">
        <v>17400</v>
      </c>
      <c r="H709" s="307">
        <v>17400</v>
      </c>
      <c r="I709" s="126">
        <f t="shared" ref="I709:I786" si="50">H709-F709</f>
        <v>1400</v>
      </c>
      <c r="J709" s="128">
        <f t="shared" si="49"/>
        <v>8.7499999999999911E-2</v>
      </c>
    </row>
    <row r="710" spans="1:11" x14ac:dyDescent="0.2">
      <c r="A710" s="36"/>
      <c r="B710" s="21"/>
      <c r="C710" s="22" t="s">
        <v>287</v>
      </c>
      <c r="D710" s="87"/>
      <c r="E710" s="124">
        <v>500</v>
      </c>
      <c r="F710" s="158">
        <v>500</v>
      </c>
      <c r="G710" s="233"/>
      <c r="H710" s="260"/>
      <c r="I710" s="126">
        <f t="shared" si="50"/>
        <v>-500</v>
      </c>
      <c r="J710" s="128">
        <f t="shared" si="49"/>
        <v>-1</v>
      </c>
    </row>
    <row r="711" spans="1:11" x14ac:dyDescent="0.2">
      <c r="A711" s="36"/>
      <c r="B711" s="21"/>
      <c r="C711" s="22" t="s">
        <v>241</v>
      </c>
      <c r="D711" s="87"/>
      <c r="E711" s="124">
        <v>705</v>
      </c>
      <c r="F711" s="158">
        <v>705</v>
      </c>
      <c r="G711" s="233"/>
      <c r="H711" s="260">
        <v>600</v>
      </c>
      <c r="I711" s="126">
        <f t="shared" si="50"/>
        <v>-105</v>
      </c>
      <c r="J711" s="128">
        <f t="shared" si="49"/>
        <v>-0.14893617021276595</v>
      </c>
    </row>
    <row r="712" spans="1:11" x14ac:dyDescent="0.2">
      <c r="A712" s="36"/>
      <c r="B712" s="21"/>
      <c r="C712" s="22" t="s">
        <v>253</v>
      </c>
      <c r="D712" s="87"/>
      <c r="E712" s="124">
        <v>500</v>
      </c>
      <c r="F712" s="158">
        <v>500</v>
      </c>
      <c r="G712" s="233"/>
      <c r="H712" s="260">
        <v>300</v>
      </c>
      <c r="I712" s="126">
        <f t="shared" si="50"/>
        <v>-200</v>
      </c>
      <c r="J712" s="128">
        <f t="shared" si="49"/>
        <v>-0.4</v>
      </c>
    </row>
    <row r="713" spans="1:11" x14ac:dyDescent="0.2">
      <c r="A713" s="36"/>
      <c r="B713" s="21"/>
      <c r="C713" s="22" t="s">
        <v>254</v>
      </c>
      <c r="D713" s="87"/>
      <c r="E713" s="124">
        <v>400</v>
      </c>
      <c r="F713" s="158">
        <v>400</v>
      </c>
      <c r="G713" s="233"/>
      <c r="H713" s="260">
        <v>320</v>
      </c>
      <c r="I713" s="126">
        <f t="shared" si="50"/>
        <v>-80</v>
      </c>
      <c r="J713" s="128">
        <f t="shared" si="49"/>
        <v>-0.19999999999999996</v>
      </c>
    </row>
    <row r="714" spans="1:11" x14ac:dyDescent="0.2">
      <c r="A714" s="36"/>
      <c r="B714" s="21"/>
      <c r="C714" s="22" t="s">
        <v>404</v>
      </c>
      <c r="D714" s="87"/>
      <c r="E714" s="124">
        <v>200</v>
      </c>
      <c r="F714" s="158">
        <v>200</v>
      </c>
      <c r="G714" s="233"/>
      <c r="H714" s="260"/>
      <c r="I714" s="126">
        <f t="shared" si="50"/>
        <v>-200</v>
      </c>
      <c r="J714" s="128">
        <f t="shared" si="49"/>
        <v>-1</v>
      </c>
    </row>
    <row r="715" spans="1:11" x14ac:dyDescent="0.2">
      <c r="A715" s="36"/>
      <c r="B715" s="21"/>
      <c r="C715" s="22" t="s">
        <v>238</v>
      </c>
      <c r="D715" s="87"/>
      <c r="E715" s="124">
        <v>600</v>
      </c>
      <c r="F715" s="158">
        <v>600</v>
      </c>
      <c r="G715" s="233"/>
      <c r="H715" s="260">
        <v>750</v>
      </c>
      <c r="I715" s="126">
        <f t="shared" si="50"/>
        <v>150</v>
      </c>
      <c r="J715" s="128">
        <f t="shared" si="49"/>
        <v>0.25</v>
      </c>
    </row>
    <row r="716" spans="1:11" x14ac:dyDescent="0.2">
      <c r="A716" s="36"/>
      <c r="B716" s="21"/>
      <c r="C716" s="22" t="s">
        <v>242</v>
      </c>
      <c r="D716" s="87"/>
      <c r="E716" s="124">
        <v>2460</v>
      </c>
      <c r="F716" s="158">
        <v>2460</v>
      </c>
      <c r="G716" s="233"/>
      <c r="H716" s="260">
        <v>3080</v>
      </c>
      <c r="I716" s="126">
        <f t="shared" si="50"/>
        <v>620</v>
      </c>
      <c r="J716" s="128">
        <f t="shared" si="49"/>
        <v>0.25203252032520318</v>
      </c>
    </row>
    <row r="717" spans="1:11" x14ac:dyDescent="0.2">
      <c r="A717" s="36"/>
      <c r="B717" s="21"/>
      <c r="C717" s="22" t="s">
        <v>236</v>
      </c>
      <c r="D717" s="87"/>
      <c r="E717" s="124">
        <v>345</v>
      </c>
      <c r="F717" s="158">
        <v>345</v>
      </c>
      <c r="G717" s="233"/>
      <c r="H717" s="260">
        <v>600</v>
      </c>
      <c r="I717" s="126">
        <f t="shared" si="50"/>
        <v>255</v>
      </c>
      <c r="J717" s="128">
        <f t="shared" si="49"/>
        <v>0.73913043478260865</v>
      </c>
    </row>
    <row r="718" spans="1:11" ht="25.5" x14ac:dyDescent="0.2">
      <c r="A718" s="36"/>
      <c r="B718" s="21"/>
      <c r="C718" s="22" t="s">
        <v>751</v>
      </c>
      <c r="D718" s="87"/>
      <c r="E718" s="124">
        <v>300</v>
      </c>
      <c r="F718" s="158">
        <v>300</v>
      </c>
      <c r="G718" s="233"/>
      <c r="H718" s="260">
        <v>600</v>
      </c>
      <c r="I718" s="126">
        <f t="shared" si="50"/>
        <v>300</v>
      </c>
      <c r="J718" s="128">
        <f t="shared" si="49"/>
        <v>1</v>
      </c>
    </row>
    <row r="719" spans="1:11" ht="25.5" x14ac:dyDescent="0.2">
      <c r="A719" s="36"/>
      <c r="B719" s="21"/>
      <c r="C719" s="22" t="s">
        <v>672</v>
      </c>
      <c r="D719" s="87"/>
      <c r="E719" s="124">
        <v>1700</v>
      </c>
      <c r="F719" s="158">
        <v>1700</v>
      </c>
      <c r="G719" s="257">
        <v>1200</v>
      </c>
      <c r="H719" s="307">
        <v>1200</v>
      </c>
      <c r="I719" s="126">
        <f t="shared" si="50"/>
        <v>-500</v>
      </c>
      <c r="J719" s="128">
        <f t="shared" si="49"/>
        <v>-0.29411764705882348</v>
      </c>
    </row>
    <row r="720" spans="1:11" x14ac:dyDescent="0.2">
      <c r="A720" s="36"/>
      <c r="B720" s="21"/>
      <c r="C720" s="22" t="s">
        <v>747</v>
      </c>
      <c r="D720" s="87"/>
      <c r="E720" s="124"/>
      <c r="F720" s="158"/>
      <c r="G720" s="257"/>
      <c r="H720" s="307">
        <v>200</v>
      </c>
      <c r="I720" s="126"/>
      <c r="J720" s="128"/>
    </row>
    <row r="721" spans="1:10" x14ac:dyDescent="0.2">
      <c r="A721" s="36"/>
      <c r="B721" s="21"/>
      <c r="C721" s="22" t="s">
        <v>239</v>
      </c>
      <c r="D721" s="87"/>
      <c r="E721" s="124">
        <v>288</v>
      </c>
      <c r="F721" s="158">
        <v>288</v>
      </c>
      <c r="G721" s="233"/>
      <c r="H721" s="260">
        <v>800</v>
      </c>
      <c r="I721" s="126">
        <f t="shared" si="50"/>
        <v>512</v>
      </c>
      <c r="J721" s="128">
        <f t="shared" si="49"/>
        <v>1.7777777777777777</v>
      </c>
    </row>
    <row r="722" spans="1:10" x14ac:dyDescent="0.2">
      <c r="A722" s="36"/>
      <c r="B722" s="21"/>
      <c r="C722" s="22" t="s">
        <v>237</v>
      </c>
      <c r="D722" s="87"/>
      <c r="E722" s="124">
        <v>400</v>
      </c>
      <c r="F722" s="158">
        <v>400</v>
      </c>
      <c r="G722" s="233"/>
      <c r="H722" s="260">
        <v>500</v>
      </c>
      <c r="I722" s="126">
        <f t="shared" si="50"/>
        <v>100</v>
      </c>
      <c r="J722" s="128">
        <f t="shared" si="49"/>
        <v>0.25</v>
      </c>
    </row>
    <row r="723" spans="1:10" x14ac:dyDescent="0.2">
      <c r="A723" s="36"/>
      <c r="B723" s="21"/>
      <c r="C723" s="22" t="s">
        <v>240</v>
      </c>
      <c r="D723" s="87"/>
      <c r="E723" s="124">
        <v>100</v>
      </c>
      <c r="F723" s="158">
        <v>100</v>
      </c>
      <c r="G723" s="233"/>
      <c r="H723" s="260">
        <v>700</v>
      </c>
      <c r="I723" s="126">
        <f t="shared" si="50"/>
        <v>600</v>
      </c>
      <c r="J723" s="128">
        <f t="shared" si="49"/>
        <v>6</v>
      </c>
    </row>
    <row r="724" spans="1:10" x14ac:dyDescent="0.2">
      <c r="A724" s="36"/>
      <c r="B724" s="21"/>
      <c r="C724" s="22" t="s">
        <v>405</v>
      </c>
      <c r="D724" s="87"/>
      <c r="E724" s="124">
        <v>100</v>
      </c>
      <c r="F724" s="158">
        <v>100</v>
      </c>
      <c r="G724" s="233"/>
      <c r="H724" s="260">
        <v>650</v>
      </c>
      <c r="I724" s="126">
        <f t="shared" si="50"/>
        <v>550</v>
      </c>
      <c r="J724" s="128">
        <f t="shared" si="49"/>
        <v>5.5</v>
      </c>
    </row>
    <row r="725" spans="1:10" x14ac:dyDescent="0.2">
      <c r="A725" s="36"/>
      <c r="B725" s="21"/>
      <c r="C725" s="22" t="s">
        <v>255</v>
      </c>
      <c r="D725" s="87"/>
      <c r="E725" s="124">
        <v>207</v>
      </c>
      <c r="F725" s="158">
        <v>207</v>
      </c>
      <c r="G725" s="233"/>
      <c r="H725" s="260">
        <v>600</v>
      </c>
      <c r="I725" s="126">
        <f t="shared" si="50"/>
        <v>393</v>
      </c>
      <c r="J725" s="128">
        <f t="shared" si="49"/>
        <v>1.8985507246376812</v>
      </c>
    </row>
    <row r="726" spans="1:10" x14ac:dyDescent="0.2">
      <c r="A726" s="36"/>
      <c r="B726" s="21"/>
      <c r="C726" s="22" t="s">
        <v>406</v>
      </c>
      <c r="D726" s="87"/>
      <c r="E726" s="124">
        <v>400</v>
      </c>
      <c r="F726" s="158">
        <v>400</v>
      </c>
      <c r="G726" s="233"/>
      <c r="H726" s="260"/>
      <c r="I726" s="126">
        <f t="shared" si="50"/>
        <v>-400</v>
      </c>
      <c r="J726" s="128">
        <f t="shared" si="49"/>
        <v>-1</v>
      </c>
    </row>
    <row r="727" spans="1:10" x14ac:dyDescent="0.2">
      <c r="A727" s="36"/>
      <c r="B727" s="21"/>
      <c r="C727" s="22" t="s">
        <v>289</v>
      </c>
      <c r="D727" s="87"/>
      <c r="E727" s="124">
        <v>200</v>
      </c>
      <c r="F727" s="158">
        <v>200</v>
      </c>
      <c r="G727" s="233"/>
      <c r="H727" s="260">
        <v>310</v>
      </c>
      <c r="I727" s="126">
        <f t="shared" si="50"/>
        <v>110</v>
      </c>
      <c r="J727" s="128">
        <f t="shared" si="49"/>
        <v>0.55000000000000004</v>
      </c>
    </row>
    <row r="728" spans="1:10" x14ac:dyDescent="0.2">
      <c r="A728" s="36"/>
      <c r="B728" s="21"/>
      <c r="C728" s="22" t="s">
        <v>234</v>
      </c>
      <c r="D728" s="87"/>
      <c r="E728" s="124">
        <v>600</v>
      </c>
      <c r="F728" s="158">
        <v>0</v>
      </c>
      <c r="G728" s="233"/>
      <c r="H728" s="260">
        <v>860</v>
      </c>
      <c r="I728" s="126">
        <f t="shared" si="50"/>
        <v>860</v>
      </c>
      <c r="J728" s="128"/>
    </row>
    <row r="729" spans="1:10" x14ac:dyDescent="0.2">
      <c r="A729" s="36"/>
      <c r="B729" s="21"/>
      <c r="C729" s="22" t="s">
        <v>252</v>
      </c>
      <c r="D729" s="87"/>
      <c r="E729" s="124">
        <v>730</v>
      </c>
      <c r="F729" s="158">
        <v>730</v>
      </c>
      <c r="G729" s="233"/>
      <c r="H729" s="260">
        <v>650</v>
      </c>
      <c r="I729" s="126">
        <f t="shared" si="50"/>
        <v>-80</v>
      </c>
      <c r="J729" s="128">
        <f t="shared" si="49"/>
        <v>-0.1095890410958904</v>
      </c>
    </row>
    <row r="730" spans="1:10" x14ac:dyDescent="0.2">
      <c r="A730" s="36"/>
      <c r="B730" s="21"/>
      <c r="C730" s="22" t="s">
        <v>507</v>
      </c>
      <c r="D730" s="87"/>
      <c r="E730" s="124">
        <v>7165</v>
      </c>
      <c r="F730" s="158">
        <v>0</v>
      </c>
      <c r="G730" s="233"/>
      <c r="H730" s="260"/>
      <c r="I730" s="126">
        <f t="shared" si="50"/>
        <v>0</v>
      </c>
      <c r="J730" s="128"/>
    </row>
    <row r="731" spans="1:10" x14ac:dyDescent="0.2">
      <c r="A731" s="36"/>
      <c r="B731" s="21"/>
      <c r="C731" s="22" t="s">
        <v>240</v>
      </c>
      <c r="D731" s="87"/>
      <c r="E731" s="124">
        <v>0</v>
      </c>
      <c r="F731" s="158">
        <v>200</v>
      </c>
      <c r="G731" s="233"/>
      <c r="H731" s="260"/>
      <c r="I731" s="126">
        <f t="shared" si="50"/>
        <v>-200</v>
      </c>
      <c r="J731" s="128">
        <f t="shared" si="49"/>
        <v>-1</v>
      </c>
    </row>
    <row r="732" spans="1:10" ht="25.5" x14ac:dyDescent="0.2">
      <c r="A732" s="36"/>
      <c r="B732" s="21"/>
      <c r="C732" s="22" t="s">
        <v>724</v>
      </c>
      <c r="D732" s="87"/>
      <c r="E732" s="124">
        <v>0</v>
      </c>
      <c r="F732" s="158">
        <v>200</v>
      </c>
      <c r="G732" s="233"/>
      <c r="H732" s="260">
        <v>365</v>
      </c>
      <c r="I732" s="126">
        <f t="shared" si="50"/>
        <v>165</v>
      </c>
      <c r="J732" s="128">
        <f t="shared" si="49"/>
        <v>0.82499999999999996</v>
      </c>
    </row>
    <row r="733" spans="1:10" x14ac:dyDescent="0.2">
      <c r="A733" s="36"/>
      <c r="B733" s="21"/>
      <c r="C733" s="22" t="s">
        <v>289</v>
      </c>
      <c r="D733" s="87"/>
      <c r="E733" s="124">
        <v>0</v>
      </c>
      <c r="F733" s="158">
        <v>200</v>
      </c>
      <c r="G733" s="233"/>
      <c r="H733" s="260"/>
      <c r="I733" s="126">
        <f t="shared" si="50"/>
        <v>-200</v>
      </c>
      <c r="J733" s="128">
        <f t="shared" si="49"/>
        <v>-1</v>
      </c>
    </row>
    <row r="734" spans="1:10" x14ac:dyDescent="0.2">
      <c r="A734" s="36"/>
      <c r="B734" s="21"/>
      <c r="C734" s="22" t="s">
        <v>242</v>
      </c>
      <c r="D734" s="87"/>
      <c r="E734" s="124">
        <v>0</v>
      </c>
      <c r="F734" s="158">
        <v>3250</v>
      </c>
      <c r="G734" s="233"/>
      <c r="H734" s="260"/>
      <c r="I734" s="126">
        <f t="shared" si="50"/>
        <v>-3250</v>
      </c>
      <c r="J734" s="128">
        <f t="shared" si="49"/>
        <v>-1</v>
      </c>
    </row>
    <row r="735" spans="1:10" x14ac:dyDescent="0.2">
      <c r="A735" s="36"/>
      <c r="B735" s="21"/>
      <c r="C735" s="22" t="s">
        <v>253</v>
      </c>
      <c r="D735" s="87"/>
      <c r="E735" s="124">
        <v>0</v>
      </c>
      <c r="F735" s="158">
        <v>400</v>
      </c>
      <c r="G735" s="233"/>
      <c r="H735" s="260"/>
      <c r="I735" s="126">
        <f t="shared" si="50"/>
        <v>-400</v>
      </c>
      <c r="J735" s="128">
        <f t="shared" si="49"/>
        <v>-1</v>
      </c>
    </row>
    <row r="736" spans="1:10" x14ac:dyDescent="0.2">
      <c r="A736" s="36"/>
      <c r="B736" s="21"/>
      <c r="C736" s="22" t="s">
        <v>237</v>
      </c>
      <c r="D736" s="87"/>
      <c r="E736" s="124">
        <v>0</v>
      </c>
      <c r="F736" s="158">
        <v>190</v>
      </c>
      <c r="G736" s="233"/>
      <c r="H736" s="260"/>
      <c r="I736" s="126">
        <f t="shared" si="50"/>
        <v>-190</v>
      </c>
      <c r="J736" s="128">
        <f t="shared" si="49"/>
        <v>-1</v>
      </c>
    </row>
    <row r="737" spans="1:10" x14ac:dyDescent="0.2">
      <c r="A737" s="36"/>
      <c r="B737" s="21"/>
      <c r="C737" s="22" t="s">
        <v>252</v>
      </c>
      <c r="D737" s="87"/>
      <c r="E737" s="124">
        <v>0</v>
      </c>
      <c r="F737" s="158">
        <v>1000</v>
      </c>
      <c r="G737" s="233"/>
      <c r="H737" s="260"/>
      <c r="I737" s="126">
        <f t="shared" si="50"/>
        <v>-1000</v>
      </c>
      <c r="J737" s="128">
        <f t="shared" si="49"/>
        <v>-1</v>
      </c>
    </row>
    <row r="738" spans="1:10" x14ac:dyDescent="0.2">
      <c r="A738" s="36"/>
      <c r="B738" s="21"/>
      <c r="C738" s="22" t="s">
        <v>234</v>
      </c>
      <c r="D738" s="87"/>
      <c r="E738" s="124">
        <v>0</v>
      </c>
      <c r="F738" s="158">
        <v>480</v>
      </c>
      <c r="G738" s="233"/>
      <c r="H738" s="260"/>
      <c r="I738" s="126">
        <f t="shared" si="50"/>
        <v>-480</v>
      </c>
      <c r="J738" s="128">
        <f t="shared" si="49"/>
        <v>-1</v>
      </c>
    </row>
    <row r="739" spans="1:10" x14ac:dyDescent="0.2">
      <c r="A739" s="36"/>
      <c r="B739" s="21"/>
      <c r="C739" s="22" t="s">
        <v>711</v>
      </c>
      <c r="D739" s="87"/>
      <c r="E739" s="124">
        <v>0</v>
      </c>
      <c r="F739" s="158">
        <v>600</v>
      </c>
      <c r="G739" s="233"/>
      <c r="H739" s="260"/>
      <c r="I739" s="126">
        <f t="shared" si="50"/>
        <v>-600</v>
      </c>
      <c r="J739" s="128">
        <f t="shared" si="49"/>
        <v>-1</v>
      </c>
    </row>
    <row r="740" spans="1:10" x14ac:dyDescent="0.2">
      <c r="A740" s="36"/>
      <c r="B740" s="21"/>
      <c r="C740" s="22" t="s">
        <v>241</v>
      </c>
      <c r="D740" s="87"/>
      <c r="E740" s="124">
        <v>0</v>
      </c>
      <c r="F740" s="158">
        <v>320</v>
      </c>
      <c r="G740" s="233"/>
      <c r="H740" s="260"/>
      <c r="I740" s="126">
        <f t="shared" si="50"/>
        <v>-320</v>
      </c>
      <c r="J740" s="128">
        <f t="shared" si="49"/>
        <v>-1</v>
      </c>
    </row>
    <row r="741" spans="1:10" ht="25.5" x14ac:dyDescent="0.2">
      <c r="A741" s="36"/>
      <c r="B741" s="21"/>
      <c r="C741" s="22" t="s">
        <v>725</v>
      </c>
      <c r="D741" s="87"/>
      <c r="E741" s="124">
        <v>0</v>
      </c>
      <c r="F741" s="158">
        <v>200</v>
      </c>
      <c r="G741" s="233"/>
      <c r="H741" s="260"/>
      <c r="I741" s="126">
        <f t="shared" si="50"/>
        <v>-200</v>
      </c>
      <c r="J741" s="128">
        <f t="shared" si="49"/>
        <v>-1</v>
      </c>
    </row>
    <row r="742" spans="1:10" x14ac:dyDescent="0.2">
      <c r="A742" s="36"/>
      <c r="B742" s="21"/>
      <c r="C742" s="22" t="s">
        <v>726</v>
      </c>
      <c r="D742" s="87"/>
      <c r="E742" s="124">
        <v>0</v>
      </c>
      <c r="F742" s="158">
        <v>125</v>
      </c>
      <c r="G742" s="233"/>
      <c r="H742" s="260"/>
      <c r="I742" s="126">
        <f t="shared" si="50"/>
        <v>-125</v>
      </c>
      <c r="J742" s="128">
        <f t="shared" si="49"/>
        <v>-1</v>
      </c>
    </row>
    <row r="743" spans="1:10" x14ac:dyDescent="0.2">
      <c r="A743" s="36"/>
      <c r="B743" s="21"/>
      <c r="C743" s="22" t="s">
        <v>410</v>
      </c>
      <c r="D743" s="87"/>
      <c r="E743" s="124"/>
      <c r="F743" s="158"/>
      <c r="G743" s="233"/>
      <c r="H743" s="260">
        <v>3040</v>
      </c>
      <c r="I743" s="126"/>
      <c r="J743" s="128"/>
    </row>
    <row r="744" spans="1:10" x14ac:dyDescent="0.2">
      <c r="A744" s="36"/>
      <c r="B744" s="21"/>
      <c r="C744" s="22" t="s">
        <v>411</v>
      </c>
      <c r="D744" s="87"/>
      <c r="E744" s="124"/>
      <c r="F744" s="158"/>
      <c r="G744" s="233"/>
      <c r="H744" s="260">
        <v>860</v>
      </c>
      <c r="I744" s="126"/>
      <c r="J744" s="128"/>
    </row>
    <row r="745" spans="1:10" x14ac:dyDescent="0.2">
      <c r="A745" s="36"/>
      <c r="B745" s="21"/>
      <c r="C745" s="22" t="s">
        <v>755</v>
      </c>
      <c r="D745" s="87"/>
      <c r="E745" s="124"/>
      <c r="F745" s="158"/>
      <c r="G745" s="233"/>
      <c r="H745" s="260">
        <v>220</v>
      </c>
      <c r="I745" s="126"/>
      <c r="J745" s="128"/>
    </row>
    <row r="746" spans="1:10" x14ac:dyDescent="0.2">
      <c r="A746" s="36"/>
      <c r="B746" s="21"/>
      <c r="C746" s="22" t="s">
        <v>748</v>
      </c>
      <c r="D746" s="87"/>
      <c r="E746" s="124"/>
      <c r="F746" s="158"/>
      <c r="G746" s="233"/>
      <c r="H746" s="260">
        <v>400</v>
      </c>
      <c r="I746" s="126"/>
      <c r="J746" s="128"/>
    </row>
    <row r="747" spans="1:10" x14ac:dyDescent="0.2">
      <c r="A747" s="36"/>
      <c r="B747" s="21"/>
      <c r="C747" s="22" t="s">
        <v>708</v>
      </c>
      <c r="D747" s="87"/>
      <c r="E747" s="124"/>
      <c r="F747" s="158"/>
      <c r="G747" s="233"/>
      <c r="H747" s="260">
        <v>210</v>
      </c>
      <c r="I747" s="126"/>
      <c r="J747" s="128"/>
    </row>
    <row r="748" spans="1:10" x14ac:dyDescent="0.2">
      <c r="A748" s="36"/>
      <c r="B748" s="21"/>
      <c r="C748" s="22" t="s">
        <v>752</v>
      </c>
      <c r="D748" s="87"/>
      <c r="E748" s="124"/>
      <c r="F748" s="158"/>
      <c r="G748" s="233"/>
      <c r="H748" s="260">
        <v>1200</v>
      </c>
      <c r="I748" s="126"/>
      <c r="J748" s="128"/>
    </row>
    <row r="749" spans="1:10" x14ac:dyDescent="0.2">
      <c r="A749" s="36"/>
      <c r="B749" s="21"/>
      <c r="C749" s="22" t="s">
        <v>753</v>
      </c>
      <c r="D749" s="87"/>
      <c r="E749" s="124"/>
      <c r="F749" s="158"/>
      <c r="G749" s="233"/>
      <c r="H749" s="260">
        <v>400</v>
      </c>
      <c r="I749" s="126"/>
      <c r="J749" s="128"/>
    </row>
    <row r="750" spans="1:10" x14ac:dyDescent="0.2">
      <c r="A750" s="36"/>
      <c r="B750" s="21"/>
      <c r="C750" s="22" t="s">
        <v>220</v>
      </c>
      <c r="D750" s="87"/>
      <c r="E750" s="124"/>
      <c r="F750" s="158"/>
      <c r="G750" s="233"/>
      <c r="H750" s="260">
        <v>4500</v>
      </c>
      <c r="I750" s="126"/>
      <c r="J750" s="128"/>
    </row>
    <row r="751" spans="1:10" x14ac:dyDescent="0.2">
      <c r="A751" s="36"/>
      <c r="B751" s="21"/>
      <c r="C751" s="22" t="s">
        <v>754</v>
      </c>
      <c r="D751" s="87"/>
      <c r="E751" s="124"/>
      <c r="F751" s="158"/>
      <c r="G751" s="233"/>
      <c r="H751" s="260">
        <v>1000</v>
      </c>
      <c r="I751" s="126"/>
      <c r="J751" s="128"/>
    </row>
    <row r="752" spans="1:10" x14ac:dyDescent="0.2">
      <c r="A752" s="36"/>
      <c r="B752" s="21"/>
      <c r="C752" s="22" t="s">
        <v>756</v>
      </c>
      <c r="D752" s="87"/>
      <c r="E752" s="124"/>
      <c r="F752" s="158"/>
      <c r="G752" s="233"/>
      <c r="H752" s="260">
        <v>2000</v>
      </c>
      <c r="I752" s="126"/>
      <c r="J752" s="128"/>
    </row>
    <row r="753" spans="1:12" x14ac:dyDescent="0.2">
      <c r="A753" s="36"/>
      <c r="B753" s="21"/>
      <c r="C753" s="22" t="s">
        <v>749</v>
      </c>
      <c r="D753" s="87"/>
      <c r="E753" s="124"/>
      <c r="F753" s="158"/>
      <c r="G753" s="233"/>
      <c r="H753" s="260">
        <v>500</v>
      </c>
      <c r="I753" s="126"/>
      <c r="J753" s="128"/>
    </row>
    <row r="754" spans="1:12" x14ac:dyDescent="0.2">
      <c r="A754" s="36"/>
      <c r="B754" s="21"/>
      <c r="C754" s="22" t="s">
        <v>750</v>
      </c>
      <c r="D754" s="87"/>
      <c r="E754" s="124"/>
      <c r="F754" s="158"/>
      <c r="G754" s="233"/>
      <c r="H754" s="260">
        <v>260</v>
      </c>
      <c r="I754" s="126"/>
      <c r="J754" s="128"/>
    </row>
    <row r="755" spans="1:12" x14ac:dyDescent="0.2">
      <c r="A755" s="36"/>
      <c r="B755" s="21"/>
      <c r="C755" s="22" t="s">
        <v>507</v>
      </c>
      <c r="D755" s="87"/>
      <c r="E755" s="124"/>
      <c r="F755" s="158"/>
      <c r="G755" s="233"/>
      <c r="H755" s="260">
        <v>9331</v>
      </c>
      <c r="I755" s="126"/>
      <c r="J755" s="128"/>
    </row>
    <row r="756" spans="1:12" x14ac:dyDescent="0.2">
      <c r="A756" s="36"/>
      <c r="B756" s="23">
        <v>4502</v>
      </c>
      <c r="C756" s="24" t="s">
        <v>84</v>
      </c>
      <c r="D756" s="94">
        <f>SUM(D757)</f>
        <v>10000</v>
      </c>
      <c r="E756" s="124"/>
      <c r="F756" s="158"/>
      <c r="G756" s="233"/>
      <c r="H756" s="260"/>
      <c r="I756" s="126"/>
      <c r="J756" s="128"/>
    </row>
    <row r="757" spans="1:12" x14ac:dyDescent="0.2">
      <c r="A757" s="36"/>
      <c r="B757" s="21"/>
      <c r="C757" s="22" t="s">
        <v>625</v>
      </c>
      <c r="D757" s="87">
        <v>10000</v>
      </c>
      <c r="E757" s="124"/>
      <c r="F757" s="158"/>
      <c r="G757" s="233"/>
      <c r="H757" s="260"/>
      <c r="I757" s="126"/>
      <c r="J757" s="128"/>
    </row>
    <row r="758" spans="1:12" x14ac:dyDescent="0.2">
      <c r="A758" s="34" t="s">
        <v>409</v>
      </c>
      <c r="B758" s="10" t="s">
        <v>626</v>
      </c>
      <c r="C758" s="177"/>
      <c r="D758" s="107">
        <f>SUM(D759+D763)</f>
        <v>3051.8</v>
      </c>
      <c r="E758" s="120">
        <f>SUM(E759)</f>
        <v>6350</v>
      </c>
      <c r="F758" s="107">
        <f>SUM(F759)</f>
        <v>6350</v>
      </c>
      <c r="G758" s="120">
        <f>SUM(G759)</f>
        <v>0</v>
      </c>
      <c r="H758" s="294">
        <f>SUM(H759)</f>
        <v>0</v>
      </c>
      <c r="I758" s="132">
        <f t="shared" si="50"/>
        <v>-6350</v>
      </c>
      <c r="J758" s="133">
        <f t="shared" si="49"/>
        <v>-1</v>
      </c>
    </row>
    <row r="759" spans="1:12" x14ac:dyDescent="0.2">
      <c r="A759" s="36"/>
      <c r="B759" s="23">
        <v>4500</v>
      </c>
      <c r="C759" s="24" t="s">
        <v>99</v>
      </c>
      <c r="D759" s="94">
        <v>2853</v>
      </c>
      <c r="E759" s="120">
        <f>SUM(E760:E762)</f>
        <v>6350</v>
      </c>
      <c r="F759" s="107">
        <f>SUM(F760:F762)</f>
        <v>6350</v>
      </c>
      <c r="G759" s="232">
        <v>0</v>
      </c>
      <c r="H759" s="74">
        <v>0</v>
      </c>
      <c r="I759" s="132">
        <f t="shared" si="50"/>
        <v>-6350</v>
      </c>
      <c r="J759" s="133">
        <f t="shared" si="49"/>
        <v>-1</v>
      </c>
    </row>
    <row r="760" spans="1:12" x14ac:dyDescent="0.2">
      <c r="A760" s="36"/>
      <c r="B760" s="21"/>
      <c r="C760" s="22" t="s">
        <v>410</v>
      </c>
      <c r="D760" s="87"/>
      <c r="E760" s="124">
        <v>2550</v>
      </c>
      <c r="F760" s="158">
        <v>2550</v>
      </c>
      <c r="G760" s="233"/>
      <c r="H760" s="260"/>
      <c r="I760" s="126">
        <f t="shared" si="50"/>
        <v>-2550</v>
      </c>
      <c r="J760" s="128">
        <f t="shared" si="49"/>
        <v>-1</v>
      </c>
    </row>
    <row r="761" spans="1:12" x14ac:dyDescent="0.2">
      <c r="A761" s="36"/>
      <c r="B761" s="21"/>
      <c r="C761" s="22" t="s">
        <v>238</v>
      </c>
      <c r="D761" s="87"/>
      <c r="E761" s="124">
        <v>800</v>
      </c>
      <c r="F761" s="158">
        <v>800</v>
      </c>
      <c r="G761" s="233"/>
      <c r="H761" s="260"/>
      <c r="I761" s="126">
        <f t="shared" si="50"/>
        <v>-800</v>
      </c>
      <c r="J761" s="128">
        <f t="shared" si="49"/>
        <v>-1</v>
      </c>
    </row>
    <row r="762" spans="1:12" x14ac:dyDescent="0.2">
      <c r="A762" s="36"/>
      <c r="B762" s="21"/>
      <c r="C762" s="22" t="s">
        <v>411</v>
      </c>
      <c r="D762" s="87"/>
      <c r="E762" s="124">
        <v>3000</v>
      </c>
      <c r="F762" s="158">
        <v>3000</v>
      </c>
      <c r="G762" s="233"/>
      <c r="H762" s="260"/>
      <c r="I762" s="126">
        <f t="shared" si="50"/>
        <v>-3000</v>
      </c>
      <c r="J762" s="128">
        <f t="shared" si="49"/>
        <v>-1</v>
      </c>
    </row>
    <row r="763" spans="1:12" x14ac:dyDescent="0.2">
      <c r="A763" s="36"/>
      <c r="B763" s="10">
        <v>55</v>
      </c>
      <c r="C763" s="67" t="s">
        <v>19</v>
      </c>
      <c r="D763" s="94">
        <v>198.8</v>
      </c>
      <c r="E763" s="124"/>
      <c r="F763" s="158"/>
      <c r="G763" s="233"/>
      <c r="H763" s="260"/>
      <c r="I763" s="126"/>
      <c r="J763" s="128"/>
    </row>
    <row r="764" spans="1:12" s="9" customFormat="1" x14ac:dyDescent="0.2">
      <c r="A764" s="34" t="s">
        <v>519</v>
      </c>
      <c r="B764" s="10" t="s">
        <v>151</v>
      </c>
      <c r="C764" s="177"/>
      <c r="D764" s="107">
        <f>SUM(D765+D770)</f>
        <v>206720.64000000001</v>
      </c>
      <c r="E764" s="120">
        <f>SUM(E765+E770)</f>
        <v>213909</v>
      </c>
      <c r="F764" s="107">
        <f>SUM(F765+F770)</f>
        <v>214401.79000000004</v>
      </c>
      <c r="G764" s="120">
        <f>SUM(G765+G770)</f>
        <v>226722</v>
      </c>
      <c r="H764" s="294">
        <f>SUM(H765+H770)</f>
        <v>277143</v>
      </c>
      <c r="I764" s="132">
        <f t="shared" si="50"/>
        <v>62741.209999999963</v>
      </c>
      <c r="J764" s="133">
        <f t="shared" si="49"/>
        <v>0.29263379750700746</v>
      </c>
      <c r="L764" s="218"/>
    </row>
    <row r="765" spans="1:12" s="9" customFormat="1" x14ac:dyDescent="0.2">
      <c r="A765" s="34"/>
      <c r="B765" s="10">
        <v>50</v>
      </c>
      <c r="C765" s="67" t="s">
        <v>18</v>
      </c>
      <c r="D765" s="107">
        <f>SUM(D766+D769)</f>
        <v>137346.47</v>
      </c>
      <c r="E765" s="120">
        <f>SUM(E766+E769)</f>
        <v>144629</v>
      </c>
      <c r="F765" s="107">
        <f>SUM(F766+F769)</f>
        <v>144629</v>
      </c>
      <c r="G765" s="120">
        <f>SUM(G766+G769)</f>
        <v>150896</v>
      </c>
      <c r="H765" s="294">
        <f>SUM(H766+H769)</f>
        <v>184308</v>
      </c>
      <c r="I765" s="132">
        <f t="shared" si="50"/>
        <v>39679</v>
      </c>
      <c r="J765" s="133">
        <f t="shared" si="49"/>
        <v>0.27435023404711356</v>
      </c>
    </row>
    <row r="766" spans="1:12" s="9" customFormat="1" x14ac:dyDescent="0.2">
      <c r="A766" s="34"/>
      <c r="B766" s="6">
        <v>500</v>
      </c>
      <c r="C766" s="68" t="s">
        <v>171</v>
      </c>
      <c r="D766" s="158">
        <f>SUM(D767:D768)</f>
        <v>102864.81</v>
      </c>
      <c r="E766" s="124">
        <f>SUM(E767:E768)</f>
        <v>108093</v>
      </c>
      <c r="F766" s="158">
        <f>SUM(F767:F768)</f>
        <v>107483.65</v>
      </c>
      <c r="G766" s="124">
        <f>SUM(G767:G768)</f>
        <v>112777</v>
      </c>
      <c r="H766" s="293">
        <f>SUM(H767:H768)</f>
        <v>137748</v>
      </c>
      <c r="I766" s="126">
        <f t="shared" si="50"/>
        <v>30264.350000000006</v>
      </c>
      <c r="J766" s="128">
        <f t="shared" si="49"/>
        <v>0.281571662294684</v>
      </c>
    </row>
    <row r="767" spans="1:12" s="9" customFormat="1" x14ac:dyDescent="0.2">
      <c r="A767" s="34"/>
      <c r="B767" s="6">
        <v>5002</v>
      </c>
      <c r="C767" s="68" t="s">
        <v>178</v>
      </c>
      <c r="D767" s="92">
        <v>101318.51</v>
      </c>
      <c r="E767" s="124">
        <v>107643</v>
      </c>
      <c r="F767" s="92">
        <v>106604.18</v>
      </c>
      <c r="G767" s="124">
        <v>112277</v>
      </c>
      <c r="H767" s="293">
        <v>137122</v>
      </c>
      <c r="I767" s="126">
        <f t="shared" si="50"/>
        <v>30517.820000000007</v>
      </c>
      <c r="J767" s="128">
        <f t="shared" si="49"/>
        <v>0.28627226437087194</v>
      </c>
      <c r="L767" s="218"/>
    </row>
    <row r="768" spans="1:12" s="9" customFormat="1" ht="25.5" x14ac:dyDescent="0.2">
      <c r="A768" s="34"/>
      <c r="B768" s="6">
        <v>5005</v>
      </c>
      <c r="C768" s="68" t="s">
        <v>198</v>
      </c>
      <c r="D768" s="92">
        <v>1546.3</v>
      </c>
      <c r="E768" s="124">
        <v>450</v>
      </c>
      <c r="F768" s="92">
        <v>879.47</v>
      </c>
      <c r="G768" s="124">
        <v>500</v>
      </c>
      <c r="H768" s="293">
        <v>626</v>
      </c>
      <c r="I768" s="126">
        <f t="shared" si="50"/>
        <v>-253.47000000000003</v>
      </c>
      <c r="J768" s="128">
        <f t="shared" si="49"/>
        <v>-0.28820767052884122</v>
      </c>
    </row>
    <row r="769" spans="1:12" s="9" customFormat="1" x14ac:dyDescent="0.2">
      <c r="A769" s="34"/>
      <c r="B769" s="6">
        <v>506</v>
      </c>
      <c r="C769" s="68" t="s">
        <v>172</v>
      </c>
      <c r="D769" s="92">
        <v>34481.660000000003</v>
      </c>
      <c r="E769" s="124">
        <v>36536</v>
      </c>
      <c r="F769" s="92">
        <v>37145.35</v>
      </c>
      <c r="G769" s="124">
        <v>38119</v>
      </c>
      <c r="H769" s="293">
        <v>46560</v>
      </c>
      <c r="I769" s="126">
        <f t="shared" si="50"/>
        <v>9414.6500000000015</v>
      </c>
      <c r="J769" s="128">
        <f t="shared" si="49"/>
        <v>0.25345433546863871</v>
      </c>
      <c r="L769" s="218"/>
    </row>
    <row r="770" spans="1:12" s="9" customFormat="1" x14ac:dyDescent="0.2">
      <c r="A770" s="34"/>
      <c r="B770" s="10">
        <v>55</v>
      </c>
      <c r="C770" s="67" t="s">
        <v>19</v>
      </c>
      <c r="D770" s="107">
        <f>SUM(D771:D782)</f>
        <v>69374.17</v>
      </c>
      <c r="E770" s="120">
        <f>SUM(E771:E782)</f>
        <v>69280</v>
      </c>
      <c r="F770" s="107">
        <f>SUM(F771:F782)</f>
        <v>69772.790000000023</v>
      </c>
      <c r="G770" s="120">
        <f>SUM(G771:G782)</f>
        <v>75826</v>
      </c>
      <c r="H770" s="294">
        <f>SUM(H771:H782)</f>
        <v>92835</v>
      </c>
      <c r="I770" s="132">
        <f t="shared" si="50"/>
        <v>23062.209999999977</v>
      </c>
      <c r="J770" s="133">
        <f t="shared" si="49"/>
        <v>0.33053300577488698</v>
      </c>
    </row>
    <row r="771" spans="1:12" s="9" customFormat="1" x14ac:dyDescent="0.2">
      <c r="A771" s="34"/>
      <c r="B771" s="6">
        <v>5500</v>
      </c>
      <c r="C771" s="68" t="s">
        <v>20</v>
      </c>
      <c r="D771" s="92">
        <v>12248.21</v>
      </c>
      <c r="E771" s="124">
        <v>10029</v>
      </c>
      <c r="F771" s="92">
        <v>11399.1</v>
      </c>
      <c r="G771" s="124">
        <v>13639</v>
      </c>
      <c r="H771" s="293">
        <v>18273</v>
      </c>
      <c r="I771" s="126">
        <f t="shared" si="50"/>
        <v>6873.9</v>
      </c>
      <c r="J771" s="128">
        <f t="shared" si="49"/>
        <v>0.60302129115456471</v>
      </c>
      <c r="L771" s="218"/>
    </row>
    <row r="772" spans="1:12" s="9" customFormat="1" x14ac:dyDescent="0.2">
      <c r="A772" s="34"/>
      <c r="B772" s="6">
        <v>5503</v>
      </c>
      <c r="C772" s="68" t="s">
        <v>21</v>
      </c>
      <c r="D772" s="93">
        <v>0</v>
      </c>
      <c r="E772" s="124">
        <v>280</v>
      </c>
      <c r="F772" s="93">
        <v>121.49</v>
      </c>
      <c r="G772" s="124">
        <v>0</v>
      </c>
      <c r="H772" s="293">
        <v>0</v>
      </c>
      <c r="I772" s="126">
        <f t="shared" si="50"/>
        <v>-121.49</v>
      </c>
      <c r="J772" s="128">
        <f t="shared" si="49"/>
        <v>-1</v>
      </c>
    </row>
    <row r="773" spans="1:12" s="9" customFormat="1" x14ac:dyDescent="0.2">
      <c r="A773" s="34"/>
      <c r="B773" s="6">
        <v>5504</v>
      </c>
      <c r="C773" s="68" t="s">
        <v>22</v>
      </c>
      <c r="D773" s="92">
        <v>2903.25</v>
      </c>
      <c r="E773" s="124">
        <v>1800</v>
      </c>
      <c r="F773" s="92">
        <v>1726.92</v>
      </c>
      <c r="G773" s="124">
        <v>1650</v>
      </c>
      <c r="H773" s="293">
        <v>2300</v>
      </c>
      <c r="I773" s="126">
        <f t="shared" si="50"/>
        <v>573.07999999999993</v>
      </c>
      <c r="J773" s="128">
        <f t="shared" si="49"/>
        <v>0.33185092534686023</v>
      </c>
      <c r="L773" s="218"/>
    </row>
    <row r="774" spans="1:12" s="9" customFormat="1" ht="25.5" x14ac:dyDescent="0.2">
      <c r="A774" s="34"/>
      <c r="B774" s="6">
        <v>5511</v>
      </c>
      <c r="C774" s="68" t="s">
        <v>173</v>
      </c>
      <c r="D774" s="92">
        <v>18909.93</v>
      </c>
      <c r="E774" s="124">
        <v>20898</v>
      </c>
      <c r="F774" s="92">
        <v>21251.79</v>
      </c>
      <c r="G774" s="124">
        <v>20252</v>
      </c>
      <c r="H774" s="293">
        <v>23077</v>
      </c>
      <c r="I774" s="126">
        <f t="shared" si="50"/>
        <v>1825.2099999999991</v>
      </c>
      <c r="J774" s="128">
        <f t="shared" si="49"/>
        <v>8.5885000745819395E-2</v>
      </c>
      <c r="L774" s="218"/>
    </row>
    <row r="775" spans="1:12" s="9" customFormat="1" x14ac:dyDescent="0.2">
      <c r="A775" s="34"/>
      <c r="B775" s="6">
        <v>5513</v>
      </c>
      <c r="C775" s="68" t="s">
        <v>23</v>
      </c>
      <c r="D775" s="92">
        <v>1482.3</v>
      </c>
      <c r="E775" s="124">
        <v>1480</v>
      </c>
      <c r="F775" s="92">
        <v>1553.4</v>
      </c>
      <c r="G775" s="124">
        <v>1660</v>
      </c>
      <c r="H775" s="293">
        <v>2180</v>
      </c>
      <c r="I775" s="126">
        <f t="shared" si="50"/>
        <v>626.59999999999991</v>
      </c>
      <c r="J775" s="128">
        <f t="shared" si="49"/>
        <v>0.40337324578344269</v>
      </c>
      <c r="L775" s="218"/>
    </row>
    <row r="776" spans="1:12" s="9" customFormat="1" x14ac:dyDescent="0.2">
      <c r="A776" s="34"/>
      <c r="B776" s="6">
        <v>5514</v>
      </c>
      <c r="C776" s="68" t="s">
        <v>174</v>
      </c>
      <c r="D776" s="92">
        <v>7025.73</v>
      </c>
      <c r="E776" s="124">
        <v>8982</v>
      </c>
      <c r="F776" s="92">
        <v>8261.39</v>
      </c>
      <c r="G776" s="124">
        <v>8260</v>
      </c>
      <c r="H776" s="293">
        <v>9440</v>
      </c>
      <c r="I776" s="126">
        <f t="shared" si="50"/>
        <v>1178.6100000000006</v>
      </c>
      <c r="J776" s="128">
        <f t="shared" si="49"/>
        <v>0.14266485421944752</v>
      </c>
      <c r="L776" s="218"/>
    </row>
    <row r="777" spans="1:12" s="9" customFormat="1" x14ac:dyDescent="0.2">
      <c r="A777" s="34"/>
      <c r="B777" s="6">
        <v>5515</v>
      </c>
      <c r="C777" s="68" t="s">
        <v>24</v>
      </c>
      <c r="D777" s="92">
        <v>1489.93</v>
      </c>
      <c r="E777" s="124">
        <v>450</v>
      </c>
      <c r="F777" s="92">
        <v>1903.25</v>
      </c>
      <c r="G777" s="124">
        <v>700</v>
      </c>
      <c r="H777" s="293">
        <v>1700</v>
      </c>
      <c r="I777" s="126">
        <f t="shared" si="50"/>
        <v>-203.25</v>
      </c>
      <c r="J777" s="128">
        <f t="shared" si="49"/>
        <v>-0.10679101536844871</v>
      </c>
      <c r="L777" s="218"/>
    </row>
    <row r="778" spans="1:12" s="9" customFormat="1" ht="38.25" x14ac:dyDescent="0.2">
      <c r="A778" s="34"/>
      <c r="B778" s="6">
        <v>5516</v>
      </c>
      <c r="C778" s="72" t="s">
        <v>624</v>
      </c>
      <c r="D778" s="92">
        <v>5820</v>
      </c>
      <c r="E778" s="124">
        <v>0</v>
      </c>
      <c r="F778" s="92">
        <v>0</v>
      </c>
      <c r="G778" s="124">
        <v>0</v>
      </c>
      <c r="H778" s="293">
        <v>0</v>
      </c>
      <c r="I778" s="126">
        <f t="shared" si="50"/>
        <v>0</v>
      </c>
      <c r="J778" s="128"/>
    </row>
    <row r="779" spans="1:12" s="9" customFormat="1" x14ac:dyDescent="0.2">
      <c r="A779" s="34"/>
      <c r="B779" s="6">
        <v>5522</v>
      </c>
      <c r="C779" s="68" t="s">
        <v>66</v>
      </c>
      <c r="D779" s="92">
        <v>26.37</v>
      </c>
      <c r="E779" s="124">
        <v>20</v>
      </c>
      <c r="F779" s="92">
        <v>17.64</v>
      </c>
      <c r="G779" s="124">
        <v>15</v>
      </c>
      <c r="H779" s="293">
        <v>15</v>
      </c>
      <c r="I779" s="126">
        <f t="shared" si="50"/>
        <v>-2.6400000000000006</v>
      </c>
      <c r="J779" s="128">
        <f t="shared" si="49"/>
        <v>-0.14965986394557829</v>
      </c>
    </row>
    <row r="780" spans="1:12" s="9" customFormat="1" x14ac:dyDescent="0.2">
      <c r="A780" s="34"/>
      <c r="B780" s="6">
        <v>5523</v>
      </c>
      <c r="C780" s="68" t="s">
        <v>27</v>
      </c>
      <c r="D780" s="92">
        <v>18651.18</v>
      </c>
      <c r="E780" s="124">
        <v>24411</v>
      </c>
      <c r="F780" s="92">
        <v>22759.22</v>
      </c>
      <c r="G780" s="124">
        <v>28790</v>
      </c>
      <c r="H780" s="293">
        <v>34990</v>
      </c>
      <c r="I780" s="126">
        <f t="shared" si="50"/>
        <v>12230.779999999999</v>
      </c>
      <c r="J780" s="128">
        <f t="shared" si="49"/>
        <v>0.53739890910145416</v>
      </c>
      <c r="L780" s="218"/>
    </row>
    <row r="781" spans="1:12" s="9" customFormat="1" x14ac:dyDescent="0.2">
      <c r="A781" s="34"/>
      <c r="B781" s="6">
        <v>5525</v>
      </c>
      <c r="C781" s="68" t="s">
        <v>40</v>
      </c>
      <c r="D781" s="92">
        <v>634.91</v>
      </c>
      <c r="E781" s="124">
        <v>550</v>
      </c>
      <c r="F781" s="92">
        <v>537.96</v>
      </c>
      <c r="G781" s="124">
        <v>560</v>
      </c>
      <c r="H781" s="293">
        <v>560</v>
      </c>
      <c r="I781" s="126">
        <f t="shared" si="50"/>
        <v>22.039999999999964</v>
      </c>
      <c r="J781" s="128">
        <f t="shared" si="49"/>
        <v>4.0969588817012292E-2</v>
      </c>
    </row>
    <row r="782" spans="1:12" x14ac:dyDescent="0.2">
      <c r="A782" s="36"/>
      <c r="B782" s="6">
        <v>5540</v>
      </c>
      <c r="C782" s="68" t="s">
        <v>185</v>
      </c>
      <c r="D782" s="92">
        <v>182.36</v>
      </c>
      <c r="E782" s="124">
        <v>380</v>
      </c>
      <c r="F782" s="92">
        <v>240.63</v>
      </c>
      <c r="G782" s="124">
        <v>300</v>
      </c>
      <c r="H782" s="293">
        <v>300</v>
      </c>
      <c r="I782" s="126">
        <f t="shared" si="50"/>
        <v>59.370000000000005</v>
      </c>
      <c r="J782" s="128">
        <f t="shared" si="49"/>
        <v>0.24672734073058233</v>
      </c>
    </row>
    <row r="783" spans="1:12" x14ac:dyDescent="0.2">
      <c r="A783" s="34" t="s">
        <v>520</v>
      </c>
      <c r="B783" s="10" t="s">
        <v>412</v>
      </c>
      <c r="C783" s="177"/>
      <c r="D783" s="107">
        <f>SUM(D784+D789)</f>
        <v>25780</v>
      </c>
      <c r="E783" s="120">
        <f>SUM(E784+E789)</f>
        <v>24942</v>
      </c>
      <c r="F783" s="107">
        <f>SUM(F784+F789)</f>
        <v>23518.059999999998</v>
      </c>
      <c r="G783" s="120">
        <f>SUM(G784+G789)</f>
        <v>27180</v>
      </c>
      <c r="H783" s="294">
        <f>SUM(H784+H789)</f>
        <v>0</v>
      </c>
      <c r="I783" s="132">
        <f t="shared" si="50"/>
        <v>-23518.059999999998</v>
      </c>
      <c r="J783" s="133">
        <f t="shared" si="49"/>
        <v>-1</v>
      </c>
    </row>
    <row r="784" spans="1:12" x14ac:dyDescent="0.2">
      <c r="A784" s="34"/>
      <c r="B784" s="10">
        <v>50</v>
      </c>
      <c r="C784" s="67" t="s">
        <v>18</v>
      </c>
      <c r="D784" s="97">
        <v>17093</v>
      </c>
      <c r="E784" s="120">
        <f>SUM(E785+E788)</f>
        <v>16577</v>
      </c>
      <c r="F784" s="107">
        <f>SUM(F785+F788)</f>
        <v>16576.71</v>
      </c>
      <c r="G784" s="120">
        <f>SUM(G785+G788)</f>
        <v>18890</v>
      </c>
      <c r="H784" s="294">
        <f>SUM(H785+H788)</f>
        <v>0</v>
      </c>
      <c r="I784" s="132">
        <f t="shared" si="50"/>
        <v>-16576.71</v>
      </c>
      <c r="J784" s="133">
        <f t="shared" si="49"/>
        <v>-1</v>
      </c>
    </row>
    <row r="785" spans="1:10" x14ac:dyDescent="0.2">
      <c r="A785" s="34"/>
      <c r="B785" s="6">
        <v>500</v>
      </c>
      <c r="C785" s="68" t="s">
        <v>171</v>
      </c>
      <c r="D785" s="93"/>
      <c r="E785" s="124">
        <f>SUM(E786:E787)</f>
        <v>12389</v>
      </c>
      <c r="F785" s="158">
        <f>SUM(F786:F787)</f>
        <v>12654.23</v>
      </c>
      <c r="G785" s="124">
        <f>SUM(G786:G787)</f>
        <v>14118</v>
      </c>
      <c r="H785" s="293">
        <f>SUM(H786:H787)</f>
        <v>0</v>
      </c>
      <c r="I785" s="126">
        <f t="shared" si="50"/>
        <v>-12654.23</v>
      </c>
      <c r="J785" s="128">
        <f t="shared" si="49"/>
        <v>-1</v>
      </c>
    </row>
    <row r="786" spans="1:10" x14ac:dyDescent="0.2">
      <c r="A786" s="34"/>
      <c r="B786" s="6">
        <v>5002</v>
      </c>
      <c r="C786" s="68" t="s">
        <v>178</v>
      </c>
      <c r="D786" s="93"/>
      <c r="E786" s="124">
        <v>12264</v>
      </c>
      <c r="F786" s="158">
        <v>12554.23</v>
      </c>
      <c r="G786" s="124">
        <v>13992</v>
      </c>
      <c r="H786" s="293">
        <v>0</v>
      </c>
      <c r="I786" s="126">
        <f t="shared" si="50"/>
        <v>-12554.23</v>
      </c>
      <c r="J786" s="128">
        <f t="shared" ref="J786:J849" si="51">SUM(H786/F786-1)</f>
        <v>-1</v>
      </c>
    </row>
    <row r="787" spans="1:10" ht="25.5" x14ac:dyDescent="0.2">
      <c r="A787" s="34"/>
      <c r="B787" s="6">
        <v>5005</v>
      </c>
      <c r="C787" s="68" t="s">
        <v>198</v>
      </c>
      <c r="D787" s="93"/>
      <c r="E787" s="124">
        <v>125</v>
      </c>
      <c r="F787" s="158">
        <v>100</v>
      </c>
      <c r="G787" s="124">
        <v>126</v>
      </c>
      <c r="H787" s="293">
        <v>0</v>
      </c>
      <c r="I787" s="126">
        <f t="shared" ref="I787:I850" si="52">H787-F787</f>
        <v>-100</v>
      </c>
      <c r="J787" s="128">
        <f t="shared" si="51"/>
        <v>-1</v>
      </c>
    </row>
    <row r="788" spans="1:10" x14ac:dyDescent="0.2">
      <c r="A788" s="34"/>
      <c r="B788" s="6">
        <v>506</v>
      </c>
      <c r="C788" s="68" t="s">
        <v>172</v>
      </c>
      <c r="D788" s="93"/>
      <c r="E788" s="124">
        <v>4188</v>
      </c>
      <c r="F788" s="158">
        <v>3922.48</v>
      </c>
      <c r="G788" s="124">
        <v>4772</v>
      </c>
      <c r="H788" s="293">
        <v>0</v>
      </c>
      <c r="I788" s="126">
        <f t="shared" si="52"/>
        <v>-3922.48</v>
      </c>
      <c r="J788" s="128">
        <f t="shared" si="51"/>
        <v>-1</v>
      </c>
    </row>
    <row r="789" spans="1:10" x14ac:dyDescent="0.2">
      <c r="A789" s="34"/>
      <c r="B789" s="10">
        <v>55</v>
      </c>
      <c r="C789" s="67" t="s">
        <v>19</v>
      </c>
      <c r="D789" s="97">
        <v>8687</v>
      </c>
      <c r="E789" s="120">
        <f>SUM(E790:E797)</f>
        <v>8365</v>
      </c>
      <c r="F789" s="107">
        <f>SUM(F790:F797)</f>
        <v>6941.35</v>
      </c>
      <c r="G789" s="120">
        <f>SUM(G790:G797)</f>
        <v>8290</v>
      </c>
      <c r="H789" s="294">
        <f>SUM(H790:H797)</f>
        <v>0</v>
      </c>
      <c r="I789" s="132">
        <f t="shared" si="52"/>
        <v>-6941.35</v>
      </c>
      <c r="J789" s="133">
        <f t="shared" si="51"/>
        <v>-1</v>
      </c>
    </row>
    <row r="790" spans="1:10" x14ac:dyDescent="0.2">
      <c r="A790" s="34"/>
      <c r="B790" s="6">
        <v>5500</v>
      </c>
      <c r="C790" s="68" t="s">
        <v>20</v>
      </c>
      <c r="D790" s="93"/>
      <c r="E790" s="124">
        <v>855</v>
      </c>
      <c r="F790" s="158">
        <v>1678.67</v>
      </c>
      <c r="G790" s="124">
        <v>2085</v>
      </c>
      <c r="H790" s="293">
        <v>0</v>
      </c>
      <c r="I790" s="126">
        <f t="shared" si="52"/>
        <v>-1678.67</v>
      </c>
      <c r="J790" s="128">
        <f t="shared" si="51"/>
        <v>-1</v>
      </c>
    </row>
    <row r="791" spans="1:10" x14ac:dyDescent="0.2">
      <c r="A791" s="34"/>
      <c r="B791" s="6">
        <v>5504</v>
      </c>
      <c r="C791" s="68" t="s">
        <v>22</v>
      </c>
      <c r="D791" s="93"/>
      <c r="E791" s="124">
        <v>350</v>
      </c>
      <c r="F791" s="158">
        <v>60</v>
      </c>
      <c r="G791" s="124">
        <v>350</v>
      </c>
      <c r="H791" s="293">
        <v>0</v>
      </c>
      <c r="I791" s="126">
        <f t="shared" si="52"/>
        <v>-60</v>
      </c>
      <c r="J791" s="128">
        <f t="shared" si="51"/>
        <v>-1</v>
      </c>
    </row>
    <row r="792" spans="1:10" ht="25.5" x14ac:dyDescent="0.2">
      <c r="A792" s="34"/>
      <c r="B792" s="6">
        <v>5511</v>
      </c>
      <c r="C792" s="68" t="s">
        <v>173</v>
      </c>
      <c r="D792" s="93"/>
      <c r="E792" s="124">
        <v>1500</v>
      </c>
      <c r="F792" s="158">
        <v>641.41999999999996</v>
      </c>
      <c r="G792" s="124">
        <v>1285</v>
      </c>
      <c r="H792" s="293">
        <v>0</v>
      </c>
      <c r="I792" s="126">
        <f t="shared" si="52"/>
        <v>-641.41999999999996</v>
      </c>
      <c r="J792" s="128">
        <f t="shared" si="51"/>
        <v>-1</v>
      </c>
    </row>
    <row r="793" spans="1:10" x14ac:dyDescent="0.2">
      <c r="A793" s="34"/>
      <c r="B793" s="6">
        <v>5513</v>
      </c>
      <c r="C793" s="68" t="s">
        <v>23</v>
      </c>
      <c r="D793" s="93"/>
      <c r="E793" s="124">
        <v>250</v>
      </c>
      <c r="F793" s="158">
        <v>271.89999999999998</v>
      </c>
      <c r="G793" s="124">
        <v>270</v>
      </c>
      <c r="H793" s="293">
        <v>0</v>
      </c>
      <c r="I793" s="126">
        <f t="shared" si="52"/>
        <v>-271.89999999999998</v>
      </c>
      <c r="J793" s="128">
        <f t="shared" si="51"/>
        <v>-1</v>
      </c>
    </row>
    <row r="794" spans="1:10" x14ac:dyDescent="0.2">
      <c r="A794" s="34"/>
      <c r="B794" s="6">
        <v>5514</v>
      </c>
      <c r="C794" s="68" t="s">
        <v>174</v>
      </c>
      <c r="D794" s="93"/>
      <c r="E794" s="124">
        <v>700</v>
      </c>
      <c r="F794" s="158">
        <v>407.19</v>
      </c>
      <c r="G794" s="124">
        <v>700</v>
      </c>
      <c r="H794" s="293">
        <v>0</v>
      </c>
      <c r="I794" s="126">
        <f t="shared" si="52"/>
        <v>-407.19</v>
      </c>
      <c r="J794" s="128">
        <f t="shared" si="51"/>
        <v>-1</v>
      </c>
    </row>
    <row r="795" spans="1:10" x14ac:dyDescent="0.2">
      <c r="A795" s="34"/>
      <c r="B795" s="6">
        <v>5515</v>
      </c>
      <c r="C795" s="68" t="s">
        <v>24</v>
      </c>
      <c r="D795" s="93"/>
      <c r="E795" s="124">
        <v>500</v>
      </c>
      <c r="F795" s="158">
        <v>747.64</v>
      </c>
      <c r="G795" s="124">
        <v>500</v>
      </c>
      <c r="H795" s="293">
        <v>0</v>
      </c>
      <c r="I795" s="126">
        <f t="shared" si="52"/>
        <v>-747.64</v>
      </c>
      <c r="J795" s="128">
        <f t="shared" si="51"/>
        <v>-1</v>
      </c>
    </row>
    <row r="796" spans="1:10" x14ac:dyDescent="0.2">
      <c r="A796" s="34"/>
      <c r="B796" s="6">
        <v>5522</v>
      </c>
      <c r="C796" s="68" t="s">
        <v>66</v>
      </c>
      <c r="D796" s="93"/>
      <c r="E796" s="124">
        <v>0</v>
      </c>
      <c r="F796" s="158">
        <v>28.63</v>
      </c>
      <c r="G796" s="124"/>
      <c r="H796" s="293"/>
      <c r="I796" s="126">
        <f t="shared" si="52"/>
        <v>-28.63</v>
      </c>
      <c r="J796" s="128">
        <f t="shared" si="51"/>
        <v>-1</v>
      </c>
    </row>
    <row r="797" spans="1:10" x14ac:dyDescent="0.2">
      <c r="A797" s="34"/>
      <c r="B797" s="6">
        <v>5523</v>
      </c>
      <c r="C797" s="68" t="s">
        <v>27</v>
      </c>
      <c r="D797" s="93"/>
      <c r="E797" s="124">
        <v>4210</v>
      </c>
      <c r="F797" s="158">
        <v>3105.9</v>
      </c>
      <c r="G797" s="124">
        <v>3100</v>
      </c>
      <c r="H797" s="293">
        <v>0</v>
      </c>
      <c r="I797" s="126">
        <f t="shared" si="52"/>
        <v>-3105.9</v>
      </c>
      <c r="J797" s="128">
        <f t="shared" si="51"/>
        <v>-1</v>
      </c>
    </row>
    <row r="798" spans="1:10" x14ac:dyDescent="0.2">
      <c r="A798" s="34" t="s">
        <v>521</v>
      </c>
      <c r="B798" s="10" t="s">
        <v>413</v>
      </c>
      <c r="C798" s="177"/>
      <c r="D798" s="107">
        <f>SUM(D799+D803)</f>
        <v>21272</v>
      </c>
      <c r="E798" s="120">
        <f>SUM(E799+E803)</f>
        <v>21365</v>
      </c>
      <c r="F798" s="107">
        <f>SUM(F799+F803)</f>
        <v>20520.14</v>
      </c>
      <c r="G798" s="120">
        <f>SUM(G799+G803)</f>
        <v>23241</v>
      </c>
      <c r="H798" s="294">
        <f>SUM(H799+H803)</f>
        <v>0</v>
      </c>
      <c r="I798" s="132">
        <f t="shared" si="52"/>
        <v>-20520.14</v>
      </c>
      <c r="J798" s="133">
        <f t="shared" si="51"/>
        <v>-1</v>
      </c>
    </row>
    <row r="799" spans="1:10" x14ac:dyDescent="0.2">
      <c r="A799" s="34"/>
      <c r="B799" s="10">
        <v>50</v>
      </c>
      <c r="C799" s="67" t="s">
        <v>18</v>
      </c>
      <c r="D799" s="97">
        <v>12967</v>
      </c>
      <c r="E799" s="120">
        <f>SUM(E800+E802)</f>
        <v>12698</v>
      </c>
      <c r="F799" s="107">
        <f>SUM(F800+F802)</f>
        <v>12686.640000000001</v>
      </c>
      <c r="G799" s="120">
        <f>SUM(G800+G802)</f>
        <v>14522</v>
      </c>
      <c r="H799" s="294">
        <f>SUM(H800+H802)</f>
        <v>0</v>
      </c>
      <c r="I799" s="132">
        <f t="shared" si="52"/>
        <v>-12686.640000000001</v>
      </c>
      <c r="J799" s="133">
        <f t="shared" si="51"/>
        <v>-1</v>
      </c>
    </row>
    <row r="800" spans="1:10" x14ac:dyDescent="0.2">
      <c r="A800" s="34"/>
      <c r="B800" s="6">
        <v>500</v>
      </c>
      <c r="C800" s="68" t="s">
        <v>171</v>
      </c>
      <c r="D800" s="93"/>
      <c r="E800" s="124">
        <f>SUM(E801:E801)</f>
        <v>9490</v>
      </c>
      <c r="F800" s="158">
        <f>SUM(F801:F801)</f>
        <v>9710.5400000000009</v>
      </c>
      <c r="G800" s="124">
        <f>SUM(G801:G801)</f>
        <v>10853</v>
      </c>
      <c r="H800" s="293">
        <f>SUM(H801:H801)</f>
        <v>0</v>
      </c>
      <c r="I800" s="126">
        <f t="shared" si="52"/>
        <v>-9710.5400000000009</v>
      </c>
      <c r="J800" s="128">
        <f t="shared" si="51"/>
        <v>-1</v>
      </c>
    </row>
    <row r="801" spans="1:10" x14ac:dyDescent="0.2">
      <c r="A801" s="34"/>
      <c r="B801" s="6">
        <v>5002</v>
      </c>
      <c r="C801" s="68" t="s">
        <v>178</v>
      </c>
      <c r="D801" s="93"/>
      <c r="E801" s="124">
        <v>9490</v>
      </c>
      <c r="F801" s="158">
        <v>9710.5400000000009</v>
      </c>
      <c r="G801" s="124">
        <v>10853</v>
      </c>
      <c r="H801" s="293">
        <v>0</v>
      </c>
      <c r="I801" s="126">
        <f t="shared" si="52"/>
        <v>-9710.5400000000009</v>
      </c>
      <c r="J801" s="128">
        <f t="shared" si="51"/>
        <v>-1</v>
      </c>
    </row>
    <row r="802" spans="1:10" x14ac:dyDescent="0.2">
      <c r="A802" s="34"/>
      <c r="B802" s="6">
        <v>506</v>
      </c>
      <c r="C802" s="68" t="s">
        <v>172</v>
      </c>
      <c r="D802" s="93"/>
      <c r="E802" s="124">
        <v>3208</v>
      </c>
      <c r="F802" s="158">
        <v>2976.1</v>
      </c>
      <c r="G802" s="124">
        <v>3669</v>
      </c>
      <c r="H802" s="293">
        <v>0</v>
      </c>
      <c r="I802" s="126">
        <f t="shared" si="52"/>
        <v>-2976.1</v>
      </c>
      <c r="J802" s="128">
        <f t="shared" si="51"/>
        <v>-1</v>
      </c>
    </row>
    <row r="803" spans="1:10" x14ac:dyDescent="0.2">
      <c r="A803" s="34"/>
      <c r="B803" s="10">
        <v>55</v>
      </c>
      <c r="C803" s="67" t="s">
        <v>19</v>
      </c>
      <c r="D803" s="97">
        <v>8305</v>
      </c>
      <c r="E803" s="120">
        <f>SUM(E804:E811)</f>
        <v>8667</v>
      </c>
      <c r="F803" s="107">
        <f>SUM(F804:F811)</f>
        <v>7833.4999999999991</v>
      </c>
      <c r="G803" s="120">
        <f>SUM(G804:G811)</f>
        <v>8719</v>
      </c>
      <c r="H803" s="294">
        <f>SUM(H804:H811)</f>
        <v>0</v>
      </c>
      <c r="I803" s="132">
        <f t="shared" si="52"/>
        <v>-7833.4999999999991</v>
      </c>
      <c r="J803" s="133">
        <f t="shared" si="51"/>
        <v>-1</v>
      </c>
    </row>
    <row r="804" spans="1:10" x14ac:dyDescent="0.2">
      <c r="A804" s="34"/>
      <c r="B804" s="6">
        <v>5500</v>
      </c>
      <c r="C804" s="68" t="s">
        <v>20</v>
      </c>
      <c r="D804" s="93"/>
      <c r="E804" s="124">
        <v>1000</v>
      </c>
      <c r="F804" s="158">
        <v>2362.2399999999998</v>
      </c>
      <c r="G804" s="124">
        <v>2549</v>
      </c>
      <c r="H804" s="293">
        <v>0</v>
      </c>
      <c r="I804" s="126">
        <f t="shared" si="52"/>
        <v>-2362.2399999999998</v>
      </c>
      <c r="J804" s="128">
        <f t="shared" si="51"/>
        <v>-1</v>
      </c>
    </row>
    <row r="805" spans="1:10" x14ac:dyDescent="0.2">
      <c r="A805" s="34"/>
      <c r="B805" s="6">
        <v>5504</v>
      </c>
      <c r="C805" s="68" t="s">
        <v>22</v>
      </c>
      <c r="D805" s="93"/>
      <c r="E805" s="124">
        <v>250</v>
      </c>
      <c r="F805" s="158">
        <v>314.10000000000002</v>
      </c>
      <c r="G805" s="124">
        <v>300</v>
      </c>
      <c r="H805" s="293">
        <v>0</v>
      </c>
      <c r="I805" s="126">
        <f t="shared" si="52"/>
        <v>-314.10000000000002</v>
      </c>
      <c r="J805" s="128">
        <f t="shared" si="51"/>
        <v>-1</v>
      </c>
    </row>
    <row r="806" spans="1:10" ht="25.5" x14ac:dyDescent="0.2">
      <c r="A806" s="34"/>
      <c r="B806" s="6">
        <v>5511</v>
      </c>
      <c r="C806" s="68" t="s">
        <v>173</v>
      </c>
      <c r="D806" s="93"/>
      <c r="E806" s="124">
        <v>1500</v>
      </c>
      <c r="F806" s="158">
        <v>1449.38</v>
      </c>
      <c r="G806" s="124">
        <v>1540</v>
      </c>
      <c r="H806" s="293">
        <v>0</v>
      </c>
      <c r="I806" s="126">
        <f t="shared" si="52"/>
        <v>-1449.38</v>
      </c>
      <c r="J806" s="128">
        <f t="shared" si="51"/>
        <v>-1</v>
      </c>
    </row>
    <row r="807" spans="1:10" x14ac:dyDescent="0.2">
      <c r="A807" s="34"/>
      <c r="B807" s="6">
        <v>5513</v>
      </c>
      <c r="C807" s="68" t="s">
        <v>23</v>
      </c>
      <c r="D807" s="93"/>
      <c r="E807" s="124">
        <v>250</v>
      </c>
      <c r="F807" s="158">
        <v>0</v>
      </c>
      <c r="G807" s="124">
        <v>250</v>
      </c>
      <c r="H807" s="293">
        <v>0</v>
      </c>
      <c r="I807" s="126">
        <f t="shared" si="52"/>
        <v>0</v>
      </c>
      <c r="J807" s="128"/>
    </row>
    <row r="808" spans="1:10" x14ac:dyDescent="0.2">
      <c r="A808" s="34"/>
      <c r="B808" s="6">
        <v>5514</v>
      </c>
      <c r="C808" s="68" t="s">
        <v>174</v>
      </c>
      <c r="D808" s="93"/>
      <c r="E808" s="124">
        <v>1000</v>
      </c>
      <c r="F808" s="158">
        <v>353.8</v>
      </c>
      <c r="G808" s="124">
        <v>480</v>
      </c>
      <c r="H808" s="293">
        <v>0</v>
      </c>
      <c r="I808" s="126">
        <f t="shared" si="52"/>
        <v>-353.8</v>
      </c>
      <c r="J808" s="128">
        <f t="shared" si="51"/>
        <v>-1</v>
      </c>
    </row>
    <row r="809" spans="1:10" x14ac:dyDescent="0.2">
      <c r="A809" s="34"/>
      <c r="B809" s="6">
        <v>5515</v>
      </c>
      <c r="C809" s="68" t="s">
        <v>24</v>
      </c>
      <c r="D809" s="93"/>
      <c r="E809" s="124">
        <v>300</v>
      </c>
      <c r="F809" s="158">
        <v>233.98</v>
      </c>
      <c r="G809" s="124">
        <v>500</v>
      </c>
      <c r="H809" s="293">
        <v>0</v>
      </c>
      <c r="I809" s="126">
        <f t="shared" si="52"/>
        <v>-233.98</v>
      </c>
      <c r="J809" s="128">
        <f t="shared" si="51"/>
        <v>-1</v>
      </c>
    </row>
    <row r="810" spans="1:10" x14ac:dyDescent="0.2">
      <c r="A810" s="34"/>
      <c r="B810" s="6">
        <v>5522</v>
      </c>
      <c r="C810" s="68" t="s">
        <v>66</v>
      </c>
      <c r="D810" s="93"/>
      <c r="E810" s="124">
        <v>100</v>
      </c>
      <c r="F810" s="158">
        <v>0</v>
      </c>
      <c r="G810" s="124">
        <v>0</v>
      </c>
      <c r="H810" s="293">
        <v>0</v>
      </c>
      <c r="I810" s="126">
        <f t="shared" si="52"/>
        <v>0</v>
      </c>
      <c r="J810" s="128"/>
    </row>
    <row r="811" spans="1:10" x14ac:dyDescent="0.2">
      <c r="A811" s="34"/>
      <c r="B811" s="6">
        <v>5523</v>
      </c>
      <c r="C811" s="68" t="s">
        <v>27</v>
      </c>
      <c r="D811" s="93"/>
      <c r="E811" s="124">
        <v>4267</v>
      </c>
      <c r="F811" s="158">
        <v>3120</v>
      </c>
      <c r="G811" s="124">
        <v>3100</v>
      </c>
      <c r="H811" s="293">
        <v>0</v>
      </c>
      <c r="I811" s="126">
        <f t="shared" si="52"/>
        <v>-3120</v>
      </c>
      <c r="J811" s="128">
        <f t="shared" si="51"/>
        <v>-1</v>
      </c>
    </row>
    <row r="812" spans="1:10" s="9" customFormat="1" x14ac:dyDescent="0.2">
      <c r="A812" s="34" t="s">
        <v>522</v>
      </c>
      <c r="B812" s="10" t="s">
        <v>200</v>
      </c>
      <c r="C812" s="177"/>
      <c r="D812" s="107">
        <f>SUM(D813+D819+D831)</f>
        <v>172483.85</v>
      </c>
      <c r="E812" s="120">
        <f>SUM(E813+E819)</f>
        <v>173964</v>
      </c>
      <c r="F812" s="107">
        <f>SUM(F813+F819)</f>
        <v>184198.52000000002</v>
      </c>
      <c r="G812" s="120">
        <f>SUM(G813+G819)</f>
        <v>182543</v>
      </c>
      <c r="H812" s="294">
        <f>SUM(H813+H819)</f>
        <v>182543</v>
      </c>
      <c r="I812" s="132">
        <f t="shared" si="52"/>
        <v>-1655.5200000000186</v>
      </c>
      <c r="J812" s="133">
        <f t="shared" si="51"/>
        <v>-8.9876943636681972E-3</v>
      </c>
    </row>
    <row r="813" spans="1:10" s="9" customFormat="1" x14ac:dyDescent="0.2">
      <c r="A813" s="34"/>
      <c r="B813" s="10">
        <v>50</v>
      </c>
      <c r="C813" s="67" t="s">
        <v>18</v>
      </c>
      <c r="D813" s="107">
        <f>SUM(D814+D817+D818)</f>
        <v>112119.04000000001</v>
      </c>
      <c r="E813" s="120">
        <f>SUM(E814+E817+E818)</f>
        <v>119203</v>
      </c>
      <c r="F813" s="107">
        <f>SUM(F814+F817+F818)</f>
        <v>122203.00000000001</v>
      </c>
      <c r="G813" s="120">
        <f>SUM(G814+G817+G818)</f>
        <v>124691</v>
      </c>
      <c r="H813" s="294">
        <f>SUM(H814+H817+H818)</f>
        <v>124691</v>
      </c>
      <c r="I813" s="132">
        <f t="shared" si="52"/>
        <v>2487.9999999999854</v>
      </c>
      <c r="J813" s="133">
        <f t="shared" si="51"/>
        <v>2.035956564077801E-2</v>
      </c>
    </row>
    <row r="814" spans="1:10" s="9" customFormat="1" x14ac:dyDescent="0.2">
      <c r="A814" s="34"/>
      <c r="B814" s="6">
        <v>500</v>
      </c>
      <c r="C814" s="68" t="s">
        <v>171</v>
      </c>
      <c r="D814" s="158">
        <f>SUM(D815:D816)</f>
        <v>83956.38</v>
      </c>
      <c r="E814" s="124">
        <f>SUM(E815:E816)</f>
        <v>89091</v>
      </c>
      <c r="F814" s="158">
        <f>SUM(F815:F816)</f>
        <v>91568.57</v>
      </c>
      <c r="G814" s="124">
        <f>SUM(G815:G816)</f>
        <v>93192</v>
      </c>
      <c r="H814" s="293">
        <f>SUM(H815:H816)</f>
        <v>93192</v>
      </c>
      <c r="I814" s="126">
        <f t="shared" si="52"/>
        <v>1623.429999999993</v>
      </c>
      <c r="J814" s="128">
        <f t="shared" si="51"/>
        <v>1.7729118189789173E-2</v>
      </c>
    </row>
    <row r="815" spans="1:10" s="9" customFormat="1" x14ac:dyDescent="0.2">
      <c r="A815" s="34"/>
      <c r="B815" s="6">
        <v>5002</v>
      </c>
      <c r="C815" s="68" t="s">
        <v>178</v>
      </c>
      <c r="D815" s="92">
        <v>82576.740000000005</v>
      </c>
      <c r="E815" s="124">
        <v>89091</v>
      </c>
      <c r="F815" s="158">
        <v>90945.69</v>
      </c>
      <c r="G815" s="124">
        <v>93192</v>
      </c>
      <c r="H815" s="293">
        <v>93192</v>
      </c>
      <c r="I815" s="126">
        <f t="shared" si="52"/>
        <v>2246.3099999999977</v>
      </c>
      <c r="J815" s="128">
        <f t="shared" si="51"/>
        <v>2.469946624188557E-2</v>
      </c>
    </row>
    <row r="816" spans="1:10" s="9" customFormat="1" ht="25.5" x14ac:dyDescent="0.2">
      <c r="A816" s="34"/>
      <c r="B816" s="6">
        <v>5005</v>
      </c>
      <c r="C816" s="68" t="s">
        <v>198</v>
      </c>
      <c r="D816" s="85">
        <v>1379.64</v>
      </c>
      <c r="E816" s="124">
        <v>0</v>
      </c>
      <c r="F816" s="158">
        <v>622.88</v>
      </c>
      <c r="G816" s="124">
        <v>0</v>
      </c>
      <c r="H816" s="293">
        <v>0</v>
      </c>
      <c r="I816" s="126">
        <f t="shared" si="52"/>
        <v>-622.88</v>
      </c>
      <c r="J816" s="128">
        <f t="shared" si="51"/>
        <v>-1</v>
      </c>
    </row>
    <row r="817" spans="1:10" s="9" customFormat="1" x14ac:dyDescent="0.2">
      <c r="A817" s="34"/>
      <c r="B817" s="6">
        <v>5050</v>
      </c>
      <c r="C817" s="68" t="s">
        <v>65</v>
      </c>
      <c r="D817" s="85">
        <v>0</v>
      </c>
      <c r="E817" s="124">
        <v>0</v>
      </c>
      <c r="F817" s="158">
        <v>54.94</v>
      </c>
      <c r="G817" s="124">
        <v>0</v>
      </c>
      <c r="H817" s="293">
        <v>0</v>
      </c>
      <c r="I817" s="126">
        <f t="shared" si="52"/>
        <v>-54.94</v>
      </c>
      <c r="J817" s="128">
        <f t="shared" si="51"/>
        <v>-1</v>
      </c>
    </row>
    <row r="818" spans="1:10" s="9" customFormat="1" x14ac:dyDescent="0.2">
      <c r="A818" s="34"/>
      <c r="B818" s="6">
        <v>506</v>
      </c>
      <c r="C818" s="68" t="s">
        <v>172</v>
      </c>
      <c r="D818" s="158">
        <v>28162.66</v>
      </c>
      <c r="E818" s="124">
        <v>30112</v>
      </c>
      <c r="F818" s="158">
        <v>30579.49</v>
      </c>
      <c r="G818" s="124">
        <v>31499</v>
      </c>
      <c r="H818" s="293">
        <v>31499</v>
      </c>
      <c r="I818" s="126">
        <f t="shared" si="52"/>
        <v>919.5099999999984</v>
      </c>
      <c r="J818" s="128">
        <f t="shared" si="51"/>
        <v>3.0069500832093699E-2</v>
      </c>
    </row>
    <row r="819" spans="1:10" s="9" customFormat="1" x14ac:dyDescent="0.2">
      <c r="A819" s="34"/>
      <c r="B819" s="10">
        <v>55</v>
      </c>
      <c r="C819" s="67" t="s">
        <v>19</v>
      </c>
      <c r="D819" s="107">
        <f>SUM(D820:D830)</f>
        <v>53536.81</v>
      </c>
      <c r="E819" s="120">
        <f>SUM(E820:E830)</f>
        <v>54761</v>
      </c>
      <c r="F819" s="107">
        <f>SUM(F820:F830)</f>
        <v>61995.519999999997</v>
      </c>
      <c r="G819" s="120">
        <f>SUM(G820:G830)</f>
        <v>57852</v>
      </c>
      <c r="H819" s="294">
        <f>SUM(H820:H830)</f>
        <v>57852</v>
      </c>
      <c r="I819" s="132">
        <f t="shared" si="52"/>
        <v>-4143.5199999999968</v>
      </c>
      <c r="J819" s="133">
        <f t="shared" si="51"/>
        <v>-6.6835797167279165E-2</v>
      </c>
    </row>
    <row r="820" spans="1:10" s="9" customFormat="1" x14ac:dyDescent="0.2">
      <c r="A820" s="34"/>
      <c r="B820" s="6">
        <v>5500</v>
      </c>
      <c r="C820" s="68" t="s">
        <v>20</v>
      </c>
      <c r="D820" s="92">
        <v>3872.57</v>
      </c>
      <c r="E820" s="124">
        <v>4020</v>
      </c>
      <c r="F820" s="158">
        <v>3983.69</v>
      </c>
      <c r="G820" s="124">
        <v>4320</v>
      </c>
      <c r="H820" s="293">
        <v>4320</v>
      </c>
      <c r="I820" s="126">
        <f t="shared" si="52"/>
        <v>336.30999999999995</v>
      </c>
      <c r="J820" s="128">
        <f t="shared" si="51"/>
        <v>8.4421729602454088E-2</v>
      </c>
    </row>
    <row r="821" spans="1:10" s="9" customFormat="1" x14ac:dyDescent="0.2">
      <c r="A821" s="34"/>
      <c r="B821" s="6">
        <v>5503</v>
      </c>
      <c r="C821" s="68" t="s">
        <v>21</v>
      </c>
      <c r="D821" s="93">
        <v>0</v>
      </c>
      <c r="E821" s="124">
        <v>100</v>
      </c>
      <c r="F821" s="158">
        <v>0</v>
      </c>
      <c r="G821" s="124">
        <v>100</v>
      </c>
      <c r="H821" s="293">
        <v>100</v>
      </c>
      <c r="I821" s="126">
        <f t="shared" si="52"/>
        <v>100</v>
      </c>
      <c r="J821" s="128"/>
    </row>
    <row r="822" spans="1:10" s="9" customFormat="1" x14ac:dyDescent="0.2">
      <c r="A822" s="34"/>
      <c r="B822" s="6">
        <v>5504</v>
      </c>
      <c r="C822" s="68" t="s">
        <v>22</v>
      </c>
      <c r="D822" s="92">
        <v>565.28</v>
      </c>
      <c r="E822" s="124">
        <v>600</v>
      </c>
      <c r="F822" s="158">
        <v>634</v>
      </c>
      <c r="G822" s="124">
        <v>600</v>
      </c>
      <c r="H822" s="293">
        <v>600</v>
      </c>
      <c r="I822" s="126">
        <f t="shared" si="52"/>
        <v>-34</v>
      </c>
      <c r="J822" s="128">
        <f t="shared" si="51"/>
        <v>-5.362776025236593E-2</v>
      </c>
    </row>
    <row r="823" spans="1:10" s="9" customFormat="1" ht="25.5" x14ac:dyDescent="0.2">
      <c r="A823" s="34"/>
      <c r="B823" s="6">
        <v>5511</v>
      </c>
      <c r="C823" s="68" t="s">
        <v>173</v>
      </c>
      <c r="D823" s="92">
        <v>28943.11</v>
      </c>
      <c r="E823" s="124">
        <v>34779</v>
      </c>
      <c r="F823" s="158">
        <v>37519.06</v>
      </c>
      <c r="G823" s="124">
        <v>33612</v>
      </c>
      <c r="H823" s="293">
        <v>33612</v>
      </c>
      <c r="I823" s="126">
        <f t="shared" si="52"/>
        <v>-3907.0599999999977</v>
      </c>
      <c r="J823" s="128">
        <f t="shared" si="51"/>
        <v>-0.10413533814546516</v>
      </c>
    </row>
    <row r="824" spans="1:10" s="9" customFormat="1" x14ac:dyDescent="0.2">
      <c r="A824" s="34"/>
      <c r="B824" s="6">
        <v>5513</v>
      </c>
      <c r="C824" s="68" t="s">
        <v>23</v>
      </c>
      <c r="D824" s="92">
        <v>428</v>
      </c>
      <c r="E824" s="124">
        <v>500</v>
      </c>
      <c r="F824" s="158">
        <v>461.6</v>
      </c>
      <c r="G824" s="124">
        <v>500</v>
      </c>
      <c r="H824" s="293">
        <v>500</v>
      </c>
      <c r="I824" s="126">
        <f t="shared" si="52"/>
        <v>38.399999999999977</v>
      </c>
      <c r="J824" s="128">
        <f t="shared" si="51"/>
        <v>8.3188908145580553E-2</v>
      </c>
    </row>
    <row r="825" spans="1:10" s="9" customFormat="1" x14ac:dyDescent="0.2">
      <c r="A825" s="34"/>
      <c r="B825" s="6">
        <v>5514</v>
      </c>
      <c r="C825" s="68" t="s">
        <v>174</v>
      </c>
      <c r="D825" s="92">
        <v>1185.6500000000001</v>
      </c>
      <c r="E825" s="124">
        <v>1100</v>
      </c>
      <c r="F825" s="158">
        <v>508.74</v>
      </c>
      <c r="G825" s="124">
        <v>900</v>
      </c>
      <c r="H825" s="293">
        <v>900</v>
      </c>
      <c r="I825" s="126">
        <f t="shared" si="52"/>
        <v>391.26</v>
      </c>
      <c r="J825" s="128">
        <f t="shared" si="51"/>
        <v>0.76907654204505249</v>
      </c>
    </row>
    <row r="826" spans="1:10" s="9" customFormat="1" x14ac:dyDescent="0.2">
      <c r="A826" s="34"/>
      <c r="B826" s="6">
        <v>5515</v>
      </c>
      <c r="C826" s="68" t="s">
        <v>24</v>
      </c>
      <c r="D826" s="92">
        <v>6825.04</v>
      </c>
      <c r="E826" s="124">
        <v>1162</v>
      </c>
      <c r="F826" s="158">
        <v>9046.5300000000007</v>
      </c>
      <c r="G826" s="124">
        <v>4800</v>
      </c>
      <c r="H826" s="293">
        <v>4800</v>
      </c>
      <c r="I826" s="126">
        <f t="shared" si="52"/>
        <v>-4246.5300000000007</v>
      </c>
      <c r="J826" s="128">
        <f t="shared" si="51"/>
        <v>-0.46940981790808189</v>
      </c>
    </row>
    <row r="827" spans="1:10" s="9" customFormat="1" x14ac:dyDescent="0.2">
      <c r="A827" s="34"/>
      <c r="B827" s="6">
        <v>5522</v>
      </c>
      <c r="C827" s="68" t="s">
        <v>66</v>
      </c>
      <c r="D827" s="92"/>
      <c r="E827" s="124"/>
      <c r="F827" s="158">
        <v>6.24</v>
      </c>
      <c r="G827" s="124">
        <v>20</v>
      </c>
      <c r="H827" s="293">
        <v>20</v>
      </c>
      <c r="I827" s="126">
        <f t="shared" si="52"/>
        <v>13.76</v>
      </c>
      <c r="J827" s="128">
        <f t="shared" si="51"/>
        <v>2.2051282051282048</v>
      </c>
    </row>
    <row r="828" spans="1:10" s="9" customFormat="1" x14ac:dyDescent="0.2">
      <c r="A828" s="34"/>
      <c r="B828" s="6">
        <v>5525</v>
      </c>
      <c r="C828" s="68" t="s">
        <v>40</v>
      </c>
      <c r="D828" s="92">
        <v>11717.16</v>
      </c>
      <c r="E828" s="124">
        <v>12500</v>
      </c>
      <c r="F828" s="158">
        <v>9585.68</v>
      </c>
      <c r="G828" s="124">
        <v>13000</v>
      </c>
      <c r="H828" s="293">
        <v>13000</v>
      </c>
      <c r="I828" s="126">
        <f t="shared" si="52"/>
        <v>3414.3199999999997</v>
      </c>
      <c r="J828" s="128">
        <f t="shared" si="51"/>
        <v>0.35618964956059451</v>
      </c>
    </row>
    <row r="829" spans="1:10" s="9" customFormat="1" x14ac:dyDescent="0.2">
      <c r="A829" s="34"/>
      <c r="B829" s="6">
        <v>5539</v>
      </c>
      <c r="C829" s="68" t="s">
        <v>188</v>
      </c>
      <c r="D829" s="92">
        <v>0</v>
      </c>
      <c r="E829" s="124">
        <v>0</v>
      </c>
      <c r="F829" s="158">
        <v>82.19</v>
      </c>
      <c r="G829" s="124">
        <v>0</v>
      </c>
      <c r="H829" s="293">
        <v>0</v>
      </c>
      <c r="I829" s="126">
        <f t="shared" si="52"/>
        <v>-82.19</v>
      </c>
      <c r="J829" s="128">
        <f t="shared" si="51"/>
        <v>-1</v>
      </c>
    </row>
    <row r="830" spans="1:10" s="9" customFormat="1" x14ac:dyDescent="0.2">
      <c r="A830" s="34"/>
      <c r="B830" s="6">
        <v>5540</v>
      </c>
      <c r="C830" s="68" t="s">
        <v>185</v>
      </c>
      <c r="D830" s="92">
        <v>0</v>
      </c>
      <c r="E830" s="124">
        <v>0</v>
      </c>
      <c r="F830" s="158">
        <v>167.79</v>
      </c>
      <c r="G830" s="124">
        <v>0</v>
      </c>
      <c r="H830" s="293">
        <v>0</v>
      </c>
      <c r="I830" s="126">
        <f t="shared" si="52"/>
        <v>-167.79</v>
      </c>
      <c r="J830" s="128">
        <f t="shared" si="51"/>
        <v>-1</v>
      </c>
    </row>
    <row r="831" spans="1:10" s="9" customFormat="1" x14ac:dyDescent="0.2">
      <c r="A831" s="34"/>
      <c r="B831" s="10">
        <v>15</v>
      </c>
      <c r="C831" s="67" t="s">
        <v>418</v>
      </c>
      <c r="D831" s="113">
        <f>SUM(D832)</f>
        <v>6828</v>
      </c>
      <c r="E831" s="124"/>
      <c r="F831" s="158"/>
      <c r="G831" s="232"/>
      <c r="H831" s="74"/>
      <c r="I831" s="126"/>
      <c r="J831" s="128"/>
    </row>
    <row r="832" spans="1:10" s="9" customFormat="1" ht="25.5" x14ac:dyDescent="0.2">
      <c r="A832" s="34"/>
      <c r="B832" s="6">
        <v>1554</v>
      </c>
      <c r="C832" s="59" t="s">
        <v>251</v>
      </c>
      <c r="D832" s="166">
        <f>SUM(D833)</f>
        <v>6828</v>
      </c>
      <c r="E832" s="124"/>
      <c r="F832" s="158"/>
      <c r="G832" s="232"/>
      <c r="H832" s="74"/>
      <c r="I832" s="126"/>
      <c r="J832" s="128"/>
    </row>
    <row r="833" spans="1:10" s="9" customFormat="1" ht="25.5" x14ac:dyDescent="0.2">
      <c r="A833" s="34"/>
      <c r="B833" s="6"/>
      <c r="C833" s="68" t="s">
        <v>627</v>
      </c>
      <c r="D833" s="92">
        <v>6828</v>
      </c>
      <c r="E833" s="124"/>
      <c r="F833" s="158"/>
      <c r="G833" s="232"/>
      <c r="H833" s="74"/>
      <c r="I833" s="126"/>
      <c r="J833" s="128"/>
    </row>
    <row r="834" spans="1:10" s="9" customFormat="1" x14ac:dyDescent="0.2">
      <c r="A834" s="34" t="s">
        <v>523</v>
      </c>
      <c r="B834" s="10" t="s">
        <v>201</v>
      </c>
      <c r="C834" s="177"/>
      <c r="D834" s="107">
        <f>SUM(D835+D839)</f>
        <v>10854.64</v>
      </c>
      <c r="E834" s="120">
        <f>SUM(E835+E839)</f>
        <v>9245</v>
      </c>
      <c r="F834" s="107">
        <f>SUM(F835+F839)</f>
        <v>13500.77</v>
      </c>
      <c r="G834" s="120">
        <f>SUM(G835+G839)</f>
        <v>0</v>
      </c>
      <c r="H834" s="294">
        <f>SUM(H835+H839)</f>
        <v>0</v>
      </c>
      <c r="I834" s="132">
        <f t="shared" si="52"/>
        <v>-13500.77</v>
      </c>
      <c r="J834" s="133">
        <f t="shared" si="51"/>
        <v>-1</v>
      </c>
    </row>
    <row r="835" spans="1:10" s="9" customFormat="1" x14ac:dyDescent="0.2">
      <c r="A835" s="34"/>
      <c r="B835" s="10">
        <v>55</v>
      </c>
      <c r="C835" s="67" t="s">
        <v>19</v>
      </c>
      <c r="D835" s="97">
        <v>9839.64</v>
      </c>
      <c r="E835" s="120">
        <f>SUM(E836)</f>
        <v>3460</v>
      </c>
      <c r="F835" s="107">
        <f>SUM(F836)</f>
        <v>8360.77</v>
      </c>
      <c r="G835" s="232">
        <v>0</v>
      </c>
      <c r="H835" s="74">
        <v>0</v>
      </c>
      <c r="I835" s="132">
        <f t="shared" si="52"/>
        <v>-8360.77</v>
      </c>
      <c r="J835" s="133">
        <f t="shared" si="51"/>
        <v>-1</v>
      </c>
    </row>
    <row r="836" spans="1:10" s="9" customFormat="1" x14ac:dyDescent="0.2">
      <c r="A836" s="34"/>
      <c r="B836" s="6">
        <v>5525</v>
      </c>
      <c r="C836" s="68" t="s">
        <v>40</v>
      </c>
      <c r="D836" s="93"/>
      <c r="E836" s="124">
        <f>SUM(E837:E838)</f>
        <v>3460</v>
      </c>
      <c r="F836" s="158">
        <v>8360.77</v>
      </c>
      <c r="G836" s="232"/>
      <c r="H836" s="74"/>
      <c r="I836" s="126">
        <f t="shared" si="52"/>
        <v>-8360.77</v>
      </c>
      <c r="J836" s="128">
        <f t="shared" si="51"/>
        <v>-1</v>
      </c>
    </row>
    <row r="837" spans="1:10" s="9" customFormat="1" ht="51" x14ac:dyDescent="0.2">
      <c r="A837" s="36"/>
      <c r="B837" s="25" t="s">
        <v>414</v>
      </c>
      <c r="C837" s="61" t="s">
        <v>415</v>
      </c>
      <c r="D837" s="91"/>
      <c r="E837" s="246">
        <v>2260</v>
      </c>
      <c r="F837" s="109"/>
      <c r="G837" s="232"/>
      <c r="H837" s="74"/>
      <c r="I837" s="126"/>
      <c r="J837" s="128"/>
    </row>
    <row r="838" spans="1:10" s="9" customFormat="1" ht="38.25" x14ac:dyDescent="0.2">
      <c r="A838" s="36"/>
      <c r="B838" s="25" t="s">
        <v>416</v>
      </c>
      <c r="C838" s="61" t="s">
        <v>417</v>
      </c>
      <c r="D838" s="91"/>
      <c r="E838" s="246">
        <v>1200</v>
      </c>
      <c r="F838" s="109"/>
      <c r="G838" s="232"/>
      <c r="H838" s="74"/>
      <c r="I838" s="126"/>
      <c r="J838" s="128"/>
    </row>
    <row r="839" spans="1:10" s="9" customFormat="1" x14ac:dyDescent="0.2">
      <c r="A839" s="36"/>
      <c r="B839" s="10">
        <v>15</v>
      </c>
      <c r="C839" s="67" t="s">
        <v>418</v>
      </c>
      <c r="D839" s="108">
        <f t="shared" ref="D839:F840" si="53">SUM(D840)</f>
        <v>1015</v>
      </c>
      <c r="E839" s="245">
        <f t="shared" si="53"/>
        <v>5785</v>
      </c>
      <c r="F839" s="108">
        <f t="shared" si="53"/>
        <v>5140</v>
      </c>
      <c r="G839" s="232">
        <v>0</v>
      </c>
      <c r="H839" s="74">
        <v>0</v>
      </c>
      <c r="I839" s="132">
        <f t="shared" si="52"/>
        <v>-5140</v>
      </c>
      <c r="J839" s="133">
        <f t="shared" si="51"/>
        <v>-1</v>
      </c>
    </row>
    <row r="840" spans="1:10" s="9" customFormat="1" x14ac:dyDescent="0.2">
      <c r="A840" s="36"/>
      <c r="B840" s="6">
        <v>1556</v>
      </c>
      <c r="C840" s="68" t="s">
        <v>390</v>
      </c>
      <c r="D840" s="109">
        <f t="shared" si="53"/>
        <v>1015</v>
      </c>
      <c r="E840" s="246">
        <f t="shared" si="53"/>
        <v>5785</v>
      </c>
      <c r="F840" s="109">
        <f t="shared" si="53"/>
        <v>5140</v>
      </c>
      <c r="G840" s="232"/>
      <c r="H840" s="74"/>
      <c r="I840" s="126">
        <f t="shared" si="52"/>
        <v>-5140</v>
      </c>
      <c r="J840" s="128">
        <f t="shared" si="51"/>
        <v>-1</v>
      </c>
    </row>
    <row r="841" spans="1:10" s="9" customFormat="1" ht="38.25" x14ac:dyDescent="0.2">
      <c r="A841" s="36"/>
      <c r="B841" s="6"/>
      <c r="C841" s="68" t="s">
        <v>420</v>
      </c>
      <c r="D841" s="99">
        <v>1015</v>
      </c>
      <c r="E841" s="246">
        <v>5785</v>
      </c>
      <c r="F841" s="109">
        <v>5140</v>
      </c>
      <c r="G841" s="232"/>
      <c r="H841" s="74"/>
      <c r="I841" s="126">
        <f t="shared" si="52"/>
        <v>-5140</v>
      </c>
      <c r="J841" s="128">
        <f t="shared" si="51"/>
        <v>-1</v>
      </c>
    </row>
    <row r="842" spans="1:10" x14ac:dyDescent="0.2">
      <c r="A842" s="34" t="s">
        <v>524</v>
      </c>
      <c r="B842" s="10" t="s">
        <v>4</v>
      </c>
      <c r="C842" s="177"/>
      <c r="D842" s="107">
        <f>SUM(D843+D848)</f>
        <v>36377.78</v>
      </c>
      <c r="E842" s="120">
        <f>SUM(E843+E848)</f>
        <v>41815</v>
      </c>
      <c r="F842" s="107">
        <f>SUM(F843+F848)</f>
        <v>42200.24</v>
      </c>
      <c r="G842" s="120">
        <f>SUM(G843+G848)</f>
        <v>43722</v>
      </c>
      <c r="H842" s="294">
        <f>SUM(H843+H848)</f>
        <v>43722</v>
      </c>
      <c r="I842" s="132">
        <f t="shared" si="52"/>
        <v>1521.760000000002</v>
      </c>
      <c r="J842" s="133">
        <f t="shared" si="51"/>
        <v>3.6060458423933239E-2</v>
      </c>
    </row>
    <row r="843" spans="1:10" s="9" customFormat="1" x14ac:dyDescent="0.2">
      <c r="A843" s="34"/>
      <c r="B843" s="10">
        <v>50</v>
      </c>
      <c r="C843" s="67" t="s">
        <v>18</v>
      </c>
      <c r="D843" s="107">
        <f>SUM(D844+D847)</f>
        <v>29213.05</v>
      </c>
      <c r="E843" s="120">
        <f>SUM(E844+E847)</f>
        <v>31497</v>
      </c>
      <c r="F843" s="107">
        <f>SUM(F844+F847)</f>
        <v>31460.38</v>
      </c>
      <c r="G843" s="120">
        <f>SUM(G844+G847)</f>
        <v>33399</v>
      </c>
      <c r="H843" s="294">
        <f>SUM(H844+H847)</f>
        <v>33399</v>
      </c>
      <c r="I843" s="132">
        <f t="shared" si="52"/>
        <v>1938.619999999999</v>
      </c>
      <c r="J843" s="133">
        <f t="shared" si="51"/>
        <v>6.1620997584898918E-2</v>
      </c>
    </row>
    <row r="844" spans="1:10" s="9" customFormat="1" x14ac:dyDescent="0.2">
      <c r="A844" s="34"/>
      <c r="B844" s="6">
        <v>500</v>
      </c>
      <c r="C844" s="68" t="s">
        <v>171</v>
      </c>
      <c r="D844" s="158">
        <f>SUM(D845:D846)</f>
        <v>21844.93</v>
      </c>
      <c r="E844" s="124">
        <f>SUM(E845:E846)</f>
        <v>23540</v>
      </c>
      <c r="F844" s="158">
        <f>SUM(F845:F846)</f>
        <v>23543.79</v>
      </c>
      <c r="G844" s="124">
        <f>SUM(G845:G846)</f>
        <v>24962</v>
      </c>
      <c r="H844" s="293">
        <f>SUM(H845:H846)</f>
        <v>24962</v>
      </c>
      <c r="I844" s="126">
        <f t="shared" si="52"/>
        <v>1418.2099999999991</v>
      </c>
      <c r="J844" s="128">
        <f t="shared" si="51"/>
        <v>6.0237115604581781E-2</v>
      </c>
    </row>
    <row r="845" spans="1:10" s="9" customFormat="1" x14ac:dyDescent="0.2">
      <c r="A845" s="34"/>
      <c r="B845" s="6">
        <v>5002</v>
      </c>
      <c r="C845" s="68" t="s">
        <v>178</v>
      </c>
      <c r="D845" s="92">
        <v>19956.96</v>
      </c>
      <c r="E845" s="124">
        <v>21284</v>
      </c>
      <c r="F845" s="92">
        <v>22374.639999999999</v>
      </c>
      <c r="G845" s="124">
        <v>22610</v>
      </c>
      <c r="H845" s="293">
        <v>22610</v>
      </c>
      <c r="I845" s="126">
        <f t="shared" si="52"/>
        <v>235.36000000000058</v>
      </c>
      <c r="J845" s="128">
        <f t="shared" si="51"/>
        <v>1.0519051926645595E-2</v>
      </c>
    </row>
    <row r="846" spans="1:10" s="9" customFormat="1" ht="25.5" x14ac:dyDescent="0.2">
      <c r="A846" s="34"/>
      <c r="B846" s="6">
        <v>5005</v>
      </c>
      <c r="C846" s="68" t="s">
        <v>198</v>
      </c>
      <c r="D846" s="93">
        <v>1887.97</v>
      </c>
      <c r="E846" s="124">
        <v>2256</v>
      </c>
      <c r="F846" s="93">
        <v>1169.1500000000001</v>
      </c>
      <c r="G846" s="124">
        <v>2352</v>
      </c>
      <c r="H846" s="293">
        <v>2352</v>
      </c>
      <c r="I846" s="126">
        <f t="shared" si="52"/>
        <v>1182.8499999999999</v>
      </c>
      <c r="J846" s="128">
        <f t="shared" si="51"/>
        <v>1.0117179147243722</v>
      </c>
    </row>
    <row r="847" spans="1:10" s="9" customFormat="1" x14ac:dyDescent="0.2">
      <c r="A847" s="34"/>
      <c r="B847" s="6">
        <v>506</v>
      </c>
      <c r="C847" s="68" t="s">
        <v>172</v>
      </c>
      <c r="D847" s="92">
        <v>7368.12</v>
      </c>
      <c r="E847" s="124">
        <v>7957</v>
      </c>
      <c r="F847" s="92">
        <v>7916.59</v>
      </c>
      <c r="G847" s="124">
        <v>8437</v>
      </c>
      <c r="H847" s="293">
        <v>8437</v>
      </c>
      <c r="I847" s="126">
        <f t="shared" si="52"/>
        <v>520.40999999999985</v>
      </c>
      <c r="J847" s="128">
        <f t="shared" si="51"/>
        <v>6.5736636607428123E-2</v>
      </c>
    </row>
    <row r="848" spans="1:10" s="9" customFormat="1" x14ac:dyDescent="0.2">
      <c r="A848" s="34"/>
      <c r="B848" s="10">
        <v>55</v>
      </c>
      <c r="C848" s="67" t="s">
        <v>19</v>
      </c>
      <c r="D848" s="107">
        <f>SUM(D849:D855)</f>
        <v>7164.73</v>
      </c>
      <c r="E848" s="120">
        <f>SUM(E849:E855)</f>
        <v>10318</v>
      </c>
      <c r="F848" s="107">
        <f>SUM(F849:F855)</f>
        <v>10739.859999999999</v>
      </c>
      <c r="G848" s="120">
        <f>SUM(G849:G855)</f>
        <v>10323</v>
      </c>
      <c r="H848" s="294">
        <f>SUM(H849:H855)</f>
        <v>10323</v>
      </c>
      <c r="I848" s="132">
        <f t="shared" si="52"/>
        <v>-416.85999999999876</v>
      </c>
      <c r="J848" s="133">
        <f t="shared" si="51"/>
        <v>-3.8814286219745808E-2</v>
      </c>
    </row>
    <row r="849" spans="1:10" s="9" customFormat="1" x14ac:dyDescent="0.2">
      <c r="A849" s="34"/>
      <c r="B849" s="6">
        <v>5500</v>
      </c>
      <c r="C849" s="68" t="s">
        <v>20</v>
      </c>
      <c r="D849" s="92">
        <v>211.71</v>
      </c>
      <c r="E849" s="124">
        <v>335</v>
      </c>
      <c r="F849" s="92">
        <v>442.18</v>
      </c>
      <c r="G849" s="124">
        <v>400</v>
      </c>
      <c r="H849" s="293">
        <v>400</v>
      </c>
      <c r="I849" s="126">
        <f t="shared" si="52"/>
        <v>-42.180000000000007</v>
      </c>
      <c r="J849" s="128">
        <f t="shared" si="51"/>
        <v>-9.539101723280119E-2</v>
      </c>
    </row>
    <row r="850" spans="1:10" s="9" customFormat="1" x14ac:dyDescent="0.2">
      <c r="A850" s="34"/>
      <c r="B850" s="6">
        <v>5503</v>
      </c>
      <c r="C850" s="68" t="s">
        <v>21</v>
      </c>
      <c r="D850" s="92">
        <v>0</v>
      </c>
      <c r="E850" s="124">
        <v>0</v>
      </c>
      <c r="F850" s="92">
        <v>0</v>
      </c>
      <c r="G850" s="124">
        <v>120</v>
      </c>
      <c r="H850" s="293">
        <v>120</v>
      </c>
      <c r="I850" s="126">
        <f t="shared" si="52"/>
        <v>120</v>
      </c>
      <c r="J850" s="128"/>
    </row>
    <row r="851" spans="1:10" s="9" customFormat="1" x14ac:dyDescent="0.2">
      <c r="A851" s="34"/>
      <c r="B851" s="6">
        <v>5504</v>
      </c>
      <c r="C851" s="68" t="s">
        <v>22</v>
      </c>
      <c r="D851" s="92">
        <v>109.63</v>
      </c>
      <c r="E851" s="124">
        <v>120</v>
      </c>
      <c r="F851" s="92">
        <v>83</v>
      </c>
      <c r="G851" s="124">
        <v>120</v>
      </c>
      <c r="H851" s="293">
        <v>120</v>
      </c>
      <c r="I851" s="126">
        <f t="shared" ref="I851:I914" si="54">H851-F851</f>
        <v>37</v>
      </c>
      <c r="J851" s="128">
        <f t="shared" ref="J851:J913" si="55">SUM(H851/F851-1)</f>
        <v>0.44578313253012047</v>
      </c>
    </row>
    <row r="852" spans="1:10" s="9" customFormat="1" ht="25.5" x14ac:dyDescent="0.2">
      <c r="A852" s="34"/>
      <c r="B852" s="6">
        <v>5511</v>
      </c>
      <c r="C852" s="68" t="s">
        <v>173</v>
      </c>
      <c r="D852" s="92">
        <v>6010.01</v>
      </c>
      <c r="E852" s="124">
        <v>5553</v>
      </c>
      <c r="F852" s="92">
        <v>6984.2</v>
      </c>
      <c r="G852" s="124">
        <v>5533</v>
      </c>
      <c r="H852" s="293">
        <v>5533</v>
      </c>
      <c r="I852" s="126">
        <f t="shared" si="54"/>
        <v>-1451.1999999999998</v>
      </c>
      <c r="J852" s="128">
        <f t="shared" si="55"/>
        <v>-0.20778328226568543</v>
      </c>
    </row>
    <row r="853" spans="1:10" s="9" customFormat="1" x14ac:dyDescent="0.2">
      <c r="A853" s="34"/>
      <c r="B853" s="6">
        <v>5514</v>
      </c>
      <c r="C853" s="68" t="s">
        <v>174</v>
      </c>
      <c r="D853" s="92">
        <v>134.4</v>
      </c>
      <c r="E853" s="124">
        <v>150</v>
      </c>
      <c r="F853" s="92">
        <v>70.69</v>
      </c>
      <c r="G853" s="124">
        <v>150</v>
      </c>
      <c r="H853" s="293">
        <v>150</v>
      </c>
      <c r="I853" s="126">
        <f t="shared" si="54"/>
        <v>79.31</v>
      </c>
      <c r="J853" s="128">
        <f t="shared" si="55"/>
        <v>1.1219408685811287</v>
      </c>
    </row>
    <row r="854" spans="1:10" s="9" customFormat="1" x14ac:dyDescent="0.2">
      <c r="A854" s="34"/>
      <c r="B854" s="6">
        <v>5515</v>
      </c>
      <c r="C854" s="68" t="s">
        <v>24</v>
      </c>
      <c r="D854" s="92">
        <v>144.9</v>
      </c>
      <c r="E854" s="124">
        <v>3000</v>
      </c>
      <c r="F854" s="92">
        <v>3038.98</v>
      </c>
      <c r="G854" s="124">
        <v>3000</v>
      </c>
      <c r="H854" s="293">
        <v>3000</v>
      </c>
      <c r="I854" s="126">
        <f t="shared" si="54"/>
        <v>-38.980000000000018</v>
      </c>
      <c r="J854" s="128">
        <f t="shared" si="55"/>
        <v>-1.2826672107088544E-2</v>
      </c>
    </row>
    <row r="855" spans="1:10" s="9" customFormat="1" x14ac:dyDescent="0.2">
      <c r="A855" s="34"/>
      <c r="B855" s="6">
        <v>5525</v>
      </c>
      <c r="C855" s="68" t="s">
        <v>40</v>
      </c>
      <c r="D855" s="92">
        <v>554.08000000000004</v>
      </c>
      <c r="E855" s="124">
        <v>1160</v>
      </c>
      <c r="F855" s="92">
        <v>120.81</v>
      </c>
      <c r="G855" s="124">
        <v>1000</v>
      </c>
      <c r="H855" s="293">
        <v>1000</v>
      </c>
      <c r="I855" s="126">
        <f t="shared" si="54"/>
        <v>879.19</v>
      </c>
      <c r="J855" s="128">
        <f t="shared" si="55"/>
        <v>7.2774604751262313</v>
      </c>
    </row>
    <row r="856" spans="1:10" x14ac:dyDescent="0.2">
      <c r="A856" s="34" t="s">
        <v>525</v>
      </c>
      <c r="B856" s="10" t="s">
        <v>5</v>
      </c>
      <c r="C856" s="177"/>
      <c r="D856" s="107">
        <f>SUM(D857+D861)</f>
        <v>43329.289999999994</v>
      </c>
      <c r="E856" s="120">
        <f>SUM(E857+E861)</f>
        <v>50233</v>
      </c>
      <c r="F856" s="107">
        <f>SUM(F857+F861+F868)</f>
        <v>51894.909999999996</v>
      </c>
      <c r="G856" s="120">
        <f>SUM(G857+G861)</f>
        <v>49531</v>
      </c>
      <c r="H856" s="294">
        <f>SUM(H857+H861)</f>
        <v>49531</v>
      </c>
      <c r="I856" s="132">
        <f t="shared" si="54"/>
        <v>-2363.9099999999962</v>
      </c>
      <c r="J856" s="133">
        <f t="shared" si="55"/>
        <v>-4.555186626202834E-2</v>
      </c>
    </row>
    <row r="857" spans="1:10" s="9" customFormat="1" x14ac:dyDescent="0.2">
      <c r="A857" s="34"/>
      <c r="B857" s="10">
        <v>50</v>
      </c>
      <c r="C857" s="67" t="s">
        <v>18</v>
      </c>
      <c r="D857" s="107">
        <f>SUM(D858+D860)</f>
        <v>25068.739999999998</v>
      </c>
      <c r="E857" s="120">
        <f>SUM(E858+E860)</f>
        <v>26757</v>
      </c>
      <c r="F857" s="107">
        <f>SUM(F858+F860)</f>
        <v>26751.39</v>
      </c>
      <c r="G857" s="120">
        <f>SUM(G858+G860)</f>
        <v>28148</v>
      </c>
      <c r="H857" s="294">
        <f>SUM(H858+H860)</f>
        <v>28148</v>
      </c>
      <c r="I857" s="132">
        <f t="shared" si="54"/>
        <v>1396.6100000000006</v>
      </c>
      <c r="J857" s="133">
        <f t="shared" si="55"/>
        <v>5.2207006813477674E-2</v>
      </c>
    </row>
    <row r="858" spans="1:10" s="9" customFormat="1" x14ac:dyDescent="0.2">
      <c r="A858" s="34"/>
      <c r="B858" s="6">
        <v>500</v>
      </c>
      <c r="C858" s="68" t="s">
        <v>171</v>
      </c>
      <c r="D858" s="158">
        <f>SUM(D859)</f>
        <v>18753.16</v>
      </c>
      <c r="E858" s="124">
        <f>SUM(E859)</f>
        <v>19998</v>
      </c>
      <c r="F858" s="158">
        <f>SUM(F859)</f>
        <v>20033.98</v>
      </c>
      <c r="G858" s="124">
        <f>SUM(G859)</f>
        <v>21038</v>
      </c>
      <c r="H858" s="293">
        <f>SUM(H859)</f>
        <v>21038</v>
      </c>
      <c r="I858" s="126">
        <f t="shared" si="54"/>
        <v>1004.0200000000004</v>
      </c>
      <c r="J858" s="128">
        <f t="shared" si="55"/>
        <v>5.0115853165471957E-2</v>
      </c>
    </row>
    <row r="859" spans="1:10" s="9" customFormat="1" x14ac:dyDescent="0.2">
      <c r="A859" s="34"/>
      <c r="B859" s="6">
        <v>5002</v>
      </c>
      <c r="C859" s="68" t="s">
        <v>178</v>
      </c>
      <c r="D859" s="93">
        <v>18753.16</v>
      </c>
      <c r="E859" s="124">
        <v>19998</v>
      </c>
      <c r="F859" s="93">
        <v>20033.98</v>
      </c>
      <c r="G859" s="124">
        <v>21038</v>
      </c>
      <c r="H859" s="293">
        <v>21038</v>
      </c>
      <c r="I859" s="126">
        <f t="shared" si="54"/>
        <v>1004.0200000000004</v>
      </c>
      <c r="J859" s="128">
        <f t="shared" si="55"/>
        <v>5.0115853165471957E-2</v>
      </c>
    </row>
    <row r="860" spans="1:10" s="9" customFormat="1" x14ac:dyDescent="0.2">
      <c r="A860" s="34"/>
      <c r="B860" s="6">
        <v>506</v>
      </c>
      <c r="C860" s="68" t="s">
        <v>172</v>
      </c>
      <c r="D860" s="92">
        <v>6315.58</v>
      </c>
      <c r="E860" s="124">
        <v>6759</v>
      </c>
      <c r="F860" s="92">
        <v>6717.41</v>
      </c>
      <c r="G860" s="124">
        <v>7110</v>
      </c>
      <c r="H860" s="293">
        <v>7110</v>
      </c>
      <c r="I860" s="126">
        <f t="shared" si="54"/>
        <v>392.59000000000015</v>
      </c>
      <c r="J860" s="128">
        <f t="shared" si="55"/>
        <v>5.8443656111507369E-2</v>
      </c>
    </row>
    <row r="861" spans="1:10" s="9" customFormat="1" x14ac:dyDescent="0.2">
      <c r="A861" s="34"/>
      <c r="B861" s="10">
        <v>55</v>
      </c>
      <c r="C861" s="67" t="s">
        <v>19</v>
      </c>
      <c r="D861" s="107">
        <f>SUM(D862:D867)</f>
        <v>18260.55</v>
      </c>
      <c r="E861" s="120">
        <f>SUM(E862:E867)</f>
        <v>23476</v>
      </c>
      <c r="F861" s="107">
        <f>SUM(F862:F867)</f>
        <v>19600.78</v>
      </c>
      <c r="G861" s="120">
        <f>SUM(G862:G867)</f>
        <v>21383</v>
      </c>
      <c r="H861" s="294">
        <f>SUM(H862:H867)</f>
        <v>21383</v>
      </c>
      <c r="I861" s="132">
        <f t="shared" si="54"/>
        <v>1782.2200000000012</v>
      </c>
      <c r="J861" s="133">
        <f t="shared" si="55"/>
        <v>9.092597335412167E-2</v>
      </c>
    </row>
    <row r="862" spans="1:10" s="9" customFormat="1" x14ac:dyDescent="0.2">
      <c r="A862" s="34"/>
      <c r="B862" s="6">
        <v>5500</v>
      </c>
      <c r="C862" s="68" t="s">
        <v>20</v>
      </c>
      <c r="D862" s="92">
        <v>639.54</v>
      </c>
      <c r="E862" s="124">
        <v>763</v>
      </c>
      <c r="F862" s="92">
        <v>923.48</v>
      </c>
      <c r="G862" s="124">
        <v>818</v>
      </c>
      <c r="H862" s="293">
        <v>818</v>
      </c>
      <c r="I862" s="126">
        <f t="shared" si="54"/>
        <v>-105.48000000000002</v>
      </c>
      <c r="J862" s="128">
        <f t="shared" si="55"/>
        <v>-0.11422012387923941</v>
      </c>
    </row>
    <row r="863" spans="1:10" s="9" customFormat="1" x14ac:dyDescent="0.2">
      <c r="A863" s="34"/>
      <c r="B863" s="6">
        <v>5504</v>
      </c>
      <c r="C863" s="68" t="s">
        <v>22</v>
      </c>
      <c r="D863" s="92">
        <v>254.64</v>
      </c>
      <c r="E863" s="124">
        <v>180</v>
      </c>
      <c r="F863" s="92">
        <v>403</v>
      </c>
      <c r="G863" s="124">
        <v>200</v>
      </c>
      <c r="H863" s="293">
        <v>200</v>
      </c>
      <c r="I863" s="126">
        <f t="shared" si="54"/>
        <v>-203</v>
      </c>
      <c r="J863" s="128">
        <f t="shared" si="55"/>
        <v>-0.50372208436724564</v>
      </c>
    </row>
    <row r="864" spans="1:10" s="9" customFormat="1" ht="25.5" x14ac:dyDescent="0.2">
      <c r="A864" s="34"/>
      <c r="B864" s="6">
        <v>5511</v>
      </c>
      <c r="C864" s="68" t="s">
        <v>173</v>
      </c>
      <c r="D864" s="92">
        <v>15884.58</v>
      </c>
      <c r="E864" s="124">
        <v>19069</v>
      </c>
      <c r="F864" s="92">
        <v>14915.6</v>
      </c>
      <c r="G864" s="124">
        <v>15715</v>
      </c>
      <c r="H864" s="293">
        <v>15715</v>
      </c>
      <c r="I864" s="126">
        <f t="shared" si="54"/>
        <v>799.39999999999964</v>
      </c>
      <c r="J864" s="128">
        <f t="shared" si="55"/>
        <v>5.3594893936549592E-2</v>
      </c>
    </row>
    <row r="865" spans="1:10" s="9" customFormat="1" x14ac:dyDescent="0.2">
      <c r="A865" s="34"/>
      <c r="B865" s="6">
        <v>5514</v>
      </c>
      <c r="C865" s="68" t="s">
        <v>174</v>
      </c>
      <c r="D865" s="92">
        <v>134.4</v>
      </c>
      <c r="E865" s="124">
        <v>150</v>
      </c>
      <c r="F865" s="92">
        <v>70.69</v>
      </c>
      <c r="G865" s="124">
        <v>200</v>
      </c>
      <c r="H865" s="293">
        <v>200</v>
      </c>
      <c r="I865" s="126">
        <f t="shared" si="54"/>
        <v>129.31</v>
      </c>
      <c r="J865" s="128">
        <f t="shared" si="55"/>
        <v>1.8292544914415054</v>
      </c>
    </row>
    <row r="866" spans="1:10" s="9" customFormat="1" x14ac:dyDescent="0.2">
      <c r="A866" s="34"/>
      <c r="B866" s="6">
        <v>5515</v>
      </c>
      <c r="C866" s="68" t="s">
        <v>24</v>
      </c>
      <c r="D866" s="92">
        <v>347.39</v>
      </c>
      <c r="E866" s="124">
        <v>2314</v>
      </c>
      <c r="F866" s="92">
        <v>2288.0100000000002</v>
      </c>
      <c r="G866" s="124">
        <v>3000</v>
      </c>
      <c r="H866" s="293">
        <v>3000</v>
      </c>
      <c r="I866" s="126">
        <f t="shared" si="54"/>
        <v>711.98999999999978</v>
      </c>
      <c r="J866" s="128">
        <f t="shared" si="55"/>
        <v>0.31118308049352916</v>
      </c>
    </row>
    <row r="867" spans="1:10" s="9" customFormat="1" x14ac:dyDescent="0.2">
      <c r="A867" s="34"/>
      <c r="B867" s="6">
        <v>5525</v>
      </c>
      <c r="C867" s="68" t="s">
        <v>40</v>
      </c>
      <c r="D867" s="92">
        <v>1000</v>
      </c>
      <c r="E867" s="124">
        <v>1000</v>
      </c>
      <c r="F867" s="92">
        <v>1000</v>
      </c>
      <c r="G867" s="124">
        <v>1450</v>
      </c>
      <c r="H867" s="293">
        <v>1450</v>
      </c>
      <c r="I867" s="126">
        <f t="shared" si="54"/>
        <v>450</v>
      </c>
      <c r="J867" s="128">
        <f t="shared" si="55"/>
        <v>0.44999999999999996</v>
      </c>
    </row>
    <row r="868" spans="1:10" s="9" customFormat="1" x14ac:dyDescent="0.2">
      <c r="A868" s="34"/>
      <c r="B868" s="10">
        <v>15</v>
      </c>
      <c r="C868" s="57" t="s">
        <v>199</v>
      </c>
      <c r="D868" s="92"/>
      <c r="E868" s="124"/>
      <c r="F868" s="106">
        <f>SUM(F869)</f>
        <v>5542.74</v>
      </c>
      <c r="G868" s="124"/>
      <c r="H868" s="293"/>
      <c r="I868" s="126">
        <f t="shared" si="54"/>
        <v>-5542.74</v>
      </c>
      <c r="J868" s="128">
        <f t="shared" si="55"/>
        <v>-1</v>
      </c>
    </row>
    <row r="869" spans="1:10" s="9" customFormat="1" x14ac:dyDescent="0.2">
      <c r="A869" s="34"/>
      <c r="B869" s="6">
        <v>1551</v>
      </c>
      <c r="C869" s="56" t="s">
        <v>186</v>
      </c>
      <c r="D869" s="92"/>
      <c r="E869" s="124"/>
      <c r="F869" s="92">
        <f>SUM(F870)</f>
        <v>5542.74</v>
      </c>
      <c r="G869" s="124"/>
      <c r="H869" s="293"/>
      <c r="I869" s="126">
        <f t="shared" si="54"/>
        <v>-5542.74</v>
      </c>
      <c r="J869" s="128">
        <f t="shared" si="55"/>
        <v>-1</v>
      </c>
    </row>
    <row r="870" spans="1:10" s="9" customFormat="1" x14ac:dyDescent="0.2">
      <c r="A870" s="34"/>
      <c r="B870" s="6"/>
      <c r="C870" s="56" t="s">
        <v>727</v>
      </c>
      <c r="D870" s="92"/>
      <c r="E870" s="124"/>
      <c r="F870" s="92">
        <v>5542.74</v>
      </c>
      <c r="G870" s="124"/>
      <c r="H870" s="293"/>
      <c r="I870" s="126">
        <f t="shared" si="54"/>
        <v>-5542.74</v>
      </c>
      <c r="J870" s="128">
        <f t="shared" si="55"/>
        <v>-1</v>
      </c>
    </row>
    <row r="871" spans="1:10" s="9" customFormat="1" x14ac:dyDescent="0.2">
      <c r="A871" s="34" t="s">
        <v>728</v>
      </c>
      <c r="B871" s="10" t="s">
        <v>690</v>
      </c>
      <c r="C871" s="71"/>
      <c r="D871" s="92"/>
      <c r="E871" s="124"/>
      <c r="F871" s="279">
        <f>SUM(F872)</f>
        <v>400</v>
      </c>
      <c r="G871" s="124"/>
      <c r="H871" s="293"/>
      <c r="I871" s="132">
        <f t="shared" si="54"/>
        <v>-400</v>
      </c>
      <c r="J871" s="133">
        <f t="shared" si="55"/>
        <v>-1</v>
      </c>
    </row>
    <row r="872" spans="1:10" s="9" customFormat="1" x14ac:dyDescent="0.2">
      <c r="A872" s="34"/>
      <c r="B872" s="10">
        <v>55</v>
      </c>
      <c r="C872" s="57" t="s">
        <v>19</v>
      </c>
      <c r="D872" s="92"/>
      <c r="E872" s="124"/>
      <c r="F872" s="279">
        <v>400</v>
      </c>
      <c r="G872" s="124"/>
      <c r="H872" s="293"/>
      <c r="I872" s="132">
        <f t="shared" si="54"/>
        <v>-400</v>
      </c>
      <c r="J872" s="133">
        <f t="shared" si="55"/>
        <v>-1</v>
      </c>
    </row>
    <row r="873" spans="1:10" x14ac:dyDescent="0.2">
      <c r="A873" s="34" t="s">
        <v>526</v>
      </c>
      <c r="B873" s="10" t="s">
        <v>6</v>
      </c>
      <c r="C873" s="177"/>
      <c r="D873" s="107">
        <f>SUM(D874+D878+D887)</f>
        <v>49288.78</v>
      </c>
      <c r="E873" s="120">
        <f>SUM(E874+E878)</f>
        <v>43463</v>
      </c>
      <c r="F873" s="107">
        <f>SUM(F874+F878+F887)</f>
        <v>44602.71</v>
      </c>
      <c r="G873" s="120">
        <f>SUM(G874+G878)</f>
        <v>45372</v>
      </c>
      <c r="H873" s="294">
        <f>SUM(H874+H878)</f>
        <v>45372</v>
      </c>
      <c r="I873" s="132">
        <f t="shared" si="54"/>
        <v>769.29000000000087</v>
      </c>
      <c r="J873" s="133">
        <f t="shared" si="55"/>
        <v>1.7247606703718166E-2</v>
      </c>
    </row>
    <row r="874" spans="1:10" s="9" customFormat="1" x14ac:dyDescent="0.2">
      <c r="A874" s="34"/>
      <c r="B874" s="10">
        <v>50</v>
      </c>
      <c r="C874" s="67" t="s">
        <v>18</v>
      </c>
      <c r="D874" s="107">
        <f>SUM(D875+D877)</f>
        <v>29054</v>
      </c>
      <c r="E874" s="120">
        <f>SUM(E875+E877)</f>
        <v>31582</v>
      </c>
      <c r="F874" s="107">
        <f>SUM(F875+F877)</f>
        <v>31581.040000000001</v>
      </c>
      <c r="G874" s="120">
        <f>SUM(G875+G877)</f>
        <v>33487</v>
      </c>
      <c r="H874" s="294">
        <f>SUM(H875+H877)</f>
        <v>33487</v>
      </c>
      <c r="I874" s="132">
        <f t="shared" si="54"/>
        <v>1905.9599999999991</v>
      </c>
      <c r="J874" s="133">
        <f t="shared" si="55"/>
        <v>6.0351400713845926E-2</v>
      </c>
    </row>
    <row r="875" spans="1:10" s="9" customFormat="1" x14ac:dyDescent="0.2">
      <c r="A875" s="34"/>
      <c r="B875" s="6">
        <v>500</v>
      </c>
      <c r="C875" s="68" t="s">
        <v>171</v>
      </c>
      <c r="D875" s="158">
        <f>SUM(D876)</f>
        <v>21736.080000000002</v>
      </c>
      <c r="E875" s="124">
        <f>SUM(E876)</f>
        <v>23604</v>
      </c>
      <c r="F875" s="158">
        <f>SUM(F876)</f>
        <v>23642.83</v>
      </c>
      <c r="G875" s="124">
        <f>SUM(G876)</f>
        <v>25028</v>
      </c>
      <c r="H875" s="293">
        <f>SUM(H876)</f>
        <v>25028</v>
      </c>
      <c r="I875" s="126">
        <f t="shared" si="54"/>
        <v>1385.1699999999983</v>
      </c>
      <c r="J875" s="128">
        <f t="shared" si="55"/>
        <v>5.8587318015651979E-2</v>
      </c>
    </row>
    <row r="876" spans="1:10" s="9" customFormat="1" x14ac:dyDescent="0.2">
      <c r="A876" s="34"/>
      <c r="B876" s="6">
        <v>5002</v>
      </c>
      <c r="C876" s="68" t="s">
        <v>178</v>
      </c>
      <c r="D876" s="93">
        <v>21736.080000000002</v>
      </c>
      <c r="E876" s="124">
        <v>23604</v>
      </c>
      <c r="F876" s="93">
        <v>23642.83</v>
      </c>
      <c r="G876" s="124">
        <v>25028</v>
      </c>
      <c r="H876" s="293">
        <v>25028</v>
      </c>
      <c r="I876" s="126">
        <f t="shared" si="54"/>
        <v>1385.1699999999983</v>
      </c>
      <c r="J876" s="128">
        <f t="shared" si="55"/>
        <v>5.8587318015651979E-2</v>
      </c>
    </row>
    <row r="877" spans="1:10" s="9" customFormat="1" x14ac:dyDescent="0.2">
      <c r="A877" s="34"/>
      <c r="B877" s="6">
        <v>506</v>
      </c>
      <c r="C877" s="68" t="s">
        <v>172</v>
      </c>
      <c r="D877" s="92">
        <v>7317.92</v>
      </c>
      <c r="E877" s="124">
        <v>7978</v>
      </c>
      <c r="F877" s="92">
        <v>7938.21</v>
      </c>
      <c r="G877" s="124">
        <v>8459</v>
      </c>
      <c r="H877" s="293">
        <v>8459</v>
      </c>
      <c r="I877" s="126">
        <f t="shared" si="54"/>
        <v>520.79</v>
      </c>
      <c r="J877" s="128">
        <f t="shared" si="55"/>
        <v>6.5605470250849951E-2</v>
      </c>
    </row>
    <row r="878" spans="1:10" s="9" customFormat="1" x14ac:dyDescent="0.2">
      <c r="A878" s="34"/>
      <c r="B878" s="10">
        <v>55</v>
      </c>
      <c r="C878" s="67" t="s">
        <v>19</v>
      </c>
      <c r="D878" s="107">
        <f>SUM(D879:D886)</f>
        <v>9817.5199999999986</v>
      </c>
      <c r="E878" s="120">
        <f>SUM(E879:E886)</f>
        <v>11881</v>
      </c>
      <c r="F878" s="107">
        <f>SUM(F879:F886)</f>
        <v>13021.669999999998</v>
      </c>
      <c r="G878" s="120">
        <f>SUM(G879:G886)</f>
        <v>11885</v>
      </c>
      <c r="H878" s="294">
        <f>SUM(H879:H886)</f>
        <v>11885</v>
      </c>
      <c r="I878" s="132">
        <f t="shared" si="54"/>
        <v>-1136.6699999999983</v>
      </c>
      <c r="J878" s="133">
        <f t="shared" si="55"/>
        <v>-8.7290647052182924E-2</v>
      </c>
    </row>
    <row r="879" spans="1:10" s="9" customFormat="1" x14ac:dyDescent="0.2">
      <c r="A879" s="34"/>
      <c r="B879" s="6">
        <v>5500</v>
      </c>
      <c r="C879" s="68" t="s">
        <v>20</v>
      </c>
      <c r="D879" s="92">
        <v>1016.22</v>
      </c>
      <c r="E879" s="124">
        <v>1000</v>
      </c>
      <c r="F879" s="92">
        <v>916.84</v>
      </c>
      <c r="G879" s="124">
        <v>685</v>
      </c>
      <c r="H879" s="293">
        <v>685</v>
      </c>
      <c r="I879" s="126">
        <f t="shared" si="54"/>
        <v>-231.84000000000003</v>
      </c>
      <c r="J879" s="128">
        <f t="shared" si="55"/>
        <v>-0.25286854849264873</v>
      </c>
    </row>
    <row r="880" spans="1:10" s="9" customFormat="1" x14ac:dyDescent="0.2">
      <c r="A880" s="34"/>
      <c r="B880" s="6">
        <v>5504</v>
      </c>
      <c r="C880" s="68" t="s">
        <v>22</v>
      </c>
      <c r="D880" s="92">
        <v>20.64</v>
      </c>
      <c r="E880" s="124">
        <v>100</v>
      </c>
      <c r="F880" s="92">
        <v>120</v>
      </c>
      <c r="G880" s="124">
        <v>300</v>
      </c>
      <c r="H880" s="293">
        <v>300</v>
      </c>
      <c r="I880" s="126">
        <f t="shared" si="54"/>
        <v>180</v>
      </c>
      <c r="J880" s="128">
        <f t="shared" si="55"/>
        <v>1.5</v>
      </c>
    </row>
    <row r="881" spans="1:10" s="9" customFormat="1" ht="25.5" x14ac:dyDescent="0.2">
      <c r="A881" s="34"/>
      <c r="B881" s="6">
        <v>5511</v>
      </c>
      <c r="C881" s="68" t="s">
        <v>173</v>
      </c>
      <c r="D881" s="92">
        <v>6979.06</v>
      </c>
      <c r="E881" s="124">
        <v>6431</v>
      </c>
      <c r="F881" s="92">
        <v>7611.33</v>
      </c>
      <c r="G881" s="124">
        <v>7088</v>
      </c>
      <c r="H881" s="293">
        <v>7088</v>
      </c>
      <c r="I881" s="126">
        <f t="shared" si="54"/>
        <v>-523.32999999999993</v>
      </c>
      <c r="J881" s="128">
        <f t="shared" si="55"/>
        <v>-6.8756708748668127E-2</v>
      </c>
    </row>
    <row r="882" spans="1:10" s="9" customFormat="1" x14ac:dyDescent="0.2">
      <c r="A882" s="34"/>
      <c r="B882" s="6">
        <v>5513</v>
      </c>
      <c r="C882" s="68" t="s">
        <v>23</v>
      </c>
      <c r="D882" s="92">
        <v>576</v>
      </c>
      <c r="E882" s="124">
        <v>500</v>
      </c>
      <c r="F882" s="92">
        <v>704</v>
      </c>
      <c r="G882" s="124">
        <v>715</v>
      </c>
      <c r="H882" s="293">
        <v>715</v>
      </c>
      <c r="I882" s="126">
        <f t="shared" si="54"/>
        <v>11</v>
      </c>
      <c r="J882" s="128">
        <f t="shared" si="55"/>
        <v>1.5625E-2</v>
      </c>
    </row>
    <row r="883" spans="1:10" s="9" customFormat="1" x14ac:dyDescent="0.2">
      <c r="A883" s="34"/>
      <c r="B883" s="6">
        <v>5514</v>
      </c>
      <c r="C883" s="68" t="s">
        <v>174</v>
      </c>
      <c r="D883" s="92">
        <v>134.4</v>
      </c>
      <c r="E883" s="124">
        <v>100</v>
      </c>
      <c r="F883" s="92">
        <v>70.69</v>
      </c>
      <c r="G883" s="124">
        <v>0</v>
      </c>
      <c r="H883" s="293">
        <v>0</v>
      </c>
      <c r="I883" s="126">
        <f t="shared" si="54"/>
        <v>-70.69</v>
      </c>
      <c r="J883" s="128">
        <f t="shared" si="55"/>
        <v>-1</v>
      </c>
    </row>
    <row r="884" spans="1:10" s="9" customFormat="1" x14ac:dyDescent="0.2">
      <c r="A884" s="34"/>
      <c r="B884" s="6">
        <v>5515</v>
      </c>
      <c r="C884" s="68" t="s">
        <v>24</v>
      </c>
      <c r="D884" s="92">
        <v>188.46</v>
      </c>
      <c r="E884" s="124">
        <v>2400</v>
      </c>
      <c r="F884" s="92">
        <v>2329.87</v>
      </c>
      <c r="G884" s="124">
        <v>700</v>
      </c>
      <c r="H884" s="293">
        <v>700</v>
      </c>
      <c r="I884" s="126">
        <f t="shared" si="54"/>
        <v>-1629.87</v>
      </c>
      <c r="J884" s="128">
        <f t="shared" si="55"/>
        <v>-0.69955405237202073</v>
      </c>
    </row>
    <row r="885" spans="1:10" s="9" customFormat="1" x14ac:dyDescent="0.2">
      <c r="A885" s="34"/>
      <c r="B885" s="6">
        <v>5525</v>
      </c>
      <c r="C885" s="68" t="s">
        <v>40</v>
      </c>
      <c r="D885" s="92">
        <v>866.74</v>
      </c>
      <c r="E885" s="124">
        <v>1350</v>
      </c>
      <c r="F885" s="92">
        <v>1183.55</v>
      </c>
      <c r="G885" s="124">
        <v>2297</v>
      </c>
      <c r="H885" s="293">
        <v>2297</v>
      </c>
      <c r="I885" s="126">
        <f t="shared" si="54"/>
        <v>1113.45</v>
      </c>
      <c r="J885" s="128">
        <f t="shared" si="55"/>
        <v>0.94077140805204684</v>
      </c>
    </row>
    <row r="886" spans="1:10" s="9" customFormat="1" x14ac:dyDescent="0.2">
      <c r="A886" s="34"/>
      <c r="B886" s="6">
        <v>5539</v>
      </c>
      <c r="C886" s="68" t="s">
        <v>188</v>
      </c>
      <c r="D886" s="92">
        <v>36</v>
      </c>
      <c r="E886" s="124">
        <v>0</v>
      </c>
      <c r="F886" s="92">
        <v>85.39</v>
      </c>
      <c r="G886" s="124">
        <v>100</v>
      </c>
      <c r="H886" s="293">
        <v>100</v>
      </c>
      <c r="I886" s="126">
        <f t="shared" si="54"/>
        <v>14.61</v>
      </c>
      <c r="J886" s="128">
        <f t="shared" si="55"/>
        <v>0.17109731818714136</v>
      </c>
    </row>
    <row r="887" spans="1:10" s="9" customFormat="1" x14ac:dyDescent="0.2">
      <c r="A887" s="34"/>
      <c r="B887" s="10">
        <v>15</v>
      </c>
      <c r="C887" s="67" t="s">
        <v>199</v>
      </c>
      <c r="D887" s="113">
        <f>SUM(D888)</f>
        <v>10417.26</v>
      </c>
      <c r="E887" s="124"/>
      <c r="F887" s="158"/>
      <c r="G887" s="232"/>
      <c r="H887" s="74"/>
      <c r="I887" s="126"/>
      <c r="J887" s="128"/>
    </row>
    <row r="888" spans="1:10" s="9" customFormat="1" x14ac:dyDescent="0.2">
      <c r="A888" s="34"/>
      <c r="B888" s="6">
        <v>1551</v>
      </c>
      <c r="C888" s="68" t="s">
        <v>186</v>
      </c>
      <c r="D888" s="166">
        <f>SUM(D889)</f>
        <v>10417.26</v>
      </c>
      <c r="E888" s="124"/>
      <c r="F888" s="158"/>
      <c r="G888" s="232"/>
      <c r="H888" s="74"/>
      <c r="I888" s="126"/>
      <c r="J888" s="128"/>
    </row>
    <row r="889" spans="1:10" s="9" customFormat="1" ht="25.5" x14ac:dyDescent="0.2">
      <c r="A889" s="34"/>
      <c r="B889" s="6"/>
      <c r="C889" s="68" t="s">
        <v>630</v>
      </c>
      <c r="D889" s="92">
        <v>10417.26</v>
      </c>
      <c r="E889" s="124"/>
      <c r="F889" s="158"/>
      <c r="G889" s="232"/>
      <c r="H889" s="74"/>
      <c r="I889" s="126"/>
      <c r="J889" s="128"/>
    </row>
    <row r="890" spans="1:10" s="9" customFormat="1" x14ac:dyDescent="0.2">
      <c r="A890" s="34" t="s">
        <v>728</v>
      </c>
      <c r="B890" s="10" t="s">
        <v>631</v>
      </c>
      <c r="C890" s="177"/>
      <c r="D890" s="106">
        <f>SUM(D891)</f>
        <v>300</v>
      </c>
      <c r="E890" s="124"/>
      <c r="F890" s="106">
        <f>SUM(F891)</f>
        <v>99.96</v>
      </c>
      <c r="G890" s="232"/>
      <c r="H890" s="74"/>
      <c r="I890" s="132">
        <f t="shared" si="54"/>
        <v>-99.96</v>
      </c>
      <c r="J890" s="133">
        <f t="shared" si="55"/>
        <v>-1</v>
      </c>
    </row>
    <row r="891" spans="1:10" s="9" customFormat="1" x14ac:dyDescent="0.2">
      <c r="A891" s="34"/>
      <c r="B891" s="10">
        <v>55</v>
      </c>
      <c r="C891" s="67" t="s">
        <v>19</v>
      </c>
      <c r="D891" s="106">
        <v>300</v>
      </c>
      <c r="E891" s="124"/>
      <c r="F891" s="106">
        <v>99.96</v>
      </c>
      <c r="G891" s="232"/>
      <c r="H891" s="74"/>
      <c r="I891" s="132">
        <f t="shared" si="54"/>
        <v>-99.96</v>
      </c>
      <c r="J891" s="133">
        <f t="shared" si="55"/>
        <v>-1</v>
      </c>
    </row>
    <row r="892" spans="1:10" s="71" customFormat="1" x14ac:dyDescent="0.2">
      <c r="A892" s="34" t="s">
        <v>527</v>
      </c>
      <c r="B892" s="10" t="s">
        <v>421</v>
      </c>
      <c r="C892" s="177"/>
      <c r="D892" s="107">
        <f>SUM(D893+D898+D909)</f>
        <v>37484</v>
      </c>
      <c r="E892" s="120">
        <f>SUM(E893+E898)</f>
        <v>28665</v>
      </c>
      <c r="F892" s="107">
        <f>SUM(F893+F898)</f>
        <v>24759.75</v>
      </c>
      <c r="G892" s="120">
        <f>SUM(G893+G898)</f>
        <v>31611</v>
      </c>
      <c r="H892" s="294">
        <f>SUM(H893+H898)</f>
        <v>31611</v>
      </c>
      <c r="I892" s="132">
        <f t="shared" si="54"/>
        <v>6851.25</v>
      </c>
      <c r="J892" s="133">
        <f t="shared" si="55"/>
        <v>0.27670917517341653</v>
      </c>
    </row>
    <row r="893" spans="1:10" s="71" customFormat="1" x14ac:dyDescent="0.2">
      <c r="A893" s="34"/>
      <c r="B893" s="10">
        <v>50</v>
      </c>
      <c r="C893" s="67" t="s">
        <v>18</v>
      </c>
      <c r="D893" s="97">
        <v>20837</v>
      </c>
      <c r="E893" s="120">
        <f>SUM(E894+E897)</f>
        <v>19465</v>
      </c>
      <c r="F893" s="107">
        <f>SUM(F894+F897)</f>
        <v>16538.39</v>
      </c>
      <c r="G893" s="120">
        <f>SUM(G894+G897)</f>
        <v>22433</v>
      </c>
      <c r="H893" s="294">
        <f>SUM(H894+H897)</f>
        <v>22433</v>
      </c>
      <c r="I893" s="132">
        <f t="shared" si="54"/>
        <v>5894.6100000000006</v>
      </c>
      <c r="J893" s="133">
        <f t="shared" si="55"/>
        <v>0.35641982079271317</v>
      </c>
    </row>
    <row r="894" spans="1:10" s="71" customFormat="1" x14ac:dyDescent="0.2">
      <c r="A894" s="34"/>
      <c r="B894" s="6">
        <v>500</v>
      </c>
      <c r="C894" s="68" t="s">
        <v>171</v>
      </c>
      <c r="D894" s="93"/>
      <c r="E894" s="124">
        <f>SUM(E895:E896)</f>
        <v>14548</v>
      </c>
      <c r="F894" s="158">
        <f>SUM(F895:F896)</f>
        <v>12674.88</v>
      </c>
      <c r="G894" s="124">
        <f>SUM(G895:G896)</f>
        <v>16766</v>
      </c>
      <c r="H894" s="293">
        <f>SUM(H895:H896)</f>
        <v>16766</v>
      </c>
      <c r="I894" s="126">
        <f t="shared" si="54"/>
        <v>4091.1200000000008</v>
      </c>
      <c r="J894" s="128">
        <f t="shared" si="55"/>
        <v>0.3227738645257392</v>
      </c>
    </row>
    <row r="895" spans="1:10" s="71" customFormat="1" x14ac:dyDescent="0.2">
      <c r="A895" s="34"/>
      <c r="B895" s="6">
        <v>5002</v>
      </c>
      <c r="C895" s="68" t="s">
        <v>178</v>
      </c>
      <c r="D895" s="93"/>
      <c r="E895" s="124">
        <v>12959</v>
      </c>
      <c r="F895" s="158">
        <v>11641.81</v>
      </c>
      <c r="G895" s="124">
        <v>14966</v>
      </c>
      <c r="H895" s="293">
        <v>14966</v>
      </c>
      <c r="I895" s="126">
        <f t="shared" si="54"/>
        <v>3324.1900000000005</v>
      </c>
      <c r="J895" s="128">
        <f t="shared" si="55"/>
        <v>0.28553893251994333</v>
      </c>
    </row>
    <row r="896" spans="1:10" s="71" customFormat="1" ht="25.5" x14ac:dyDescent="0.2">
      <c r="A896" s="34"/>
      <c r="B896" s="6">
        <v>5005</v>
      </c>
      <c r="C896" s="68" t="s">
        <v>198</v>
      </c>
      <c r="D896" s="93"/>
      <c r="E896" s="124">
        <v>1589</v>
      </c>
      <c r="F896" s="158">
        <v>1033.07</v>
      </c>
      <c r="G896" s="124">
        <v>1800</v>
      </c>
      <c r="H896" s="293">
        <v>1800</v>
      </c>
      <c r="I896" s="126">
        <f t="shared" si="54"/>
        <v>766.93000000000006</v>
      </c>
      <c r="J896" s="128">
        <f t="shared" si="55"/>
        <v>0.74237950961696697</v>
      </c>
    </row>
    <row r="897" spans="1:10" s="71" customFormat="1" x14ac:dyDescent="0.2">
      <c r="A897" s="34"/>
      <c r="B897" s="6">
        <v>506</v>
      </c>
      <c r="C897" s="68" t="s">
        <v>172</v>
      </c>
      <c r="D897" s="93"/>
      <c r="E897" s="124">
        <v>4917</v>
      </c>
      <c r="F897" s="158">
        <v>3863.51</v>
      </c>
      <c r="G897" s="124">
        <v>5667</v>
      </c>
      <c r="H897" s="293">
        <v>5667</v>
      </c>
      <c r="I897" s="126">
        <f t="shared" si="54"/>
        <v>1803.4899999999998</v>
      </c>
      <c r="J897" s="128">
        <f t="shared" si="55"/>
        <v>0.46680091419460523</v>
      </c>
    </row>
    <row r="898" spans="1:10" s="71" customFormat="1" x14ac:dyDescent="0.2">
      <c r="A898" s="34"/>
      <c r="B898" s="10">
        <v>55</v>
      </c>
      <c r="C898" s="67" t="s">
        <v>19</v>
      </c>
      <c r="D898" s="97">
        <v>13647</v>
      </c>
      <c r="E898" s="120">
        <f>SUM(E899:E908)</f>
        <v>9200</v>
      </c>
      <c r="F898" s="107">
        <f>SUM(F899:F908)</f>
        <v>8221.3599999999988</v>
      </c>
      <c r="G898" s="120">
        <f>SUM(G899:G908)</f>
        <v>9178</v>
      </c>
      <c r="H898" s="294">
        <f>SUM(H899:H908)</f>
        <v>9178</v>
      </c>
      <c r="I898" s="132">
        <f t="shared" si="54"/>
        <v>956.64000000000124</v>
      </c>
      <c r="J898" s="133">
        <f t="shared" si="55"/>
        <v>0.11636031021631466</v>
      </c>
    </row>
    <row r="899" spans="1:10" s="71" customFormat="1" x14ac:dyDescent="0.2">
      <c r="A899" s="34"/>
      <c r="B899" s="6">
        <v>5500</v>
      </c>
      <c r="C899" s="68" t="s">
        <v>20</v>
      </c>
      <c r="D899" s="93"/>
      <c r="E899" s="124">
        <v>2000</v>
      </c>
      <c r="F899" s="158">
        <v>768.05</v>
      </c>
      <c r="G899" s="124">
        <v>923</v>
      </c>
      <c r="H899" s="293">
        <v>923</v>
      </c>
      <c r="I899" s="126">
        <f t="shared" si="54"/>
        <v>154.95000000000005</v>
      </c>
      <c r="J899" s="128">
        <f t="shared" si="55"/>
        <v>0.20174467808085428</v>
      </c>
    </row>
    <row r="900" spans="1:10" s="71" customFormat="1" x14ac:dyDescent="0.2">
      <c r="A900" s="34"/>
      <c r="B900" s="6">
        <v>5503</v>
      </c>
      <c r="C900" s="68" t="s">
        <v>21</v>
      </c>
      <c r="D900" s="93"/>
      <c r="E900" s="124">
        <v>0</v>
      </c>
      <c r="F900" s="158">
        <v>42.11</v>
      </c>
      <c r="G900" s="124"/>
      <c r="H900" s="293"/>
      <c r="I900" s="126">
        <f t="shared" si="54"/>
        <v>-42.11</v>
      </c>
      <c r="J900" s="128">
        <f t="shared" si="55"/>
        <v>-1</v>
      </c>
    </row>
    <row r="901" spans="1:10" s="71" customFormat="1" x14ac:dyDescent="0.2">
      <c r="A901" s="34"/>
      <c r="B901" s="6">
        <v>5504</v>
      </c>
      <c r="C901" s="68" t="s">
        <v>22</v>
      </c>
      <c r="D901" s="93"/>
      <c r="E901" s="124">
        <v>300</v>
      </c>
      <c r="F901" s="158">
        <v>304</v>
      </c>
      <c r="G901" s="124">
        <v>300</v>
      </c>
      <c r="H901" s="293">
        <v>300</v>
      </c>
      <c r="I901" s="126">
        <f t="shared" si="54"/>
        <v>-4</v>
      </c>
      <c r="J901" s="128">
        <f t="shared" si="55"/>
        <v>-1.3157894736842146E-2</v>
      </c>
    </row>
    <row r="902" spans="1:10" s="71" customFormat="1" ht="25.5" x14ac:dyDescent="0.2">
      <c r="A902" s="34"/>
      <c r="B902" s="6">
        <v>5511</v>
      </c>
      <c r="C902" s="68" t="s">
        <v>173</v>
      </c>
      <c r="D902" s="93"/>
      <c r="E902" s="124">
        <v>5000</v>
      </c>
      <c r="F902" s="158">
        <v>5169.59</v>
      </c>
      <c r="G902" s="124">
        <v>5655</v>
      </c>
      <c r="H902" s="293">
        <v>5655</v>
      </c>
      <c r="I902" s="126">
        <f t="shared" si="54"/>
        <v>485.40999999999985</v>
      </c>
      <c r="J902" s="128">
        <f t="shared" si="55"/>
        <v>9.3897194941958695E-2</v>
      </c>
    </row>
    <row r="903" spans="1:10" s="71" customFormat="1" x14ac:dyDescent="0.2">
      <c r="A903" s="34"/>
      <c r="B903" s="6">
        <v>5513</v>
      </c>
      <c r="C903" s="68" t="s">
        <v>23</v>
      </c>
      <c r="D903" s="93"/>
      <c r="E903" s="124">
        <v>900</v>
      </c>
      <c r="F903" s="158">
        <v>141.03</v>
      </c>
      <c r="G903" s="124">
        <v>500</v>
      </c>
      <c r="H903" s="293">
        <v>500</v>
      </c>
      <c r="I903" s="126">
        <f t="shared" si="54"/>
        <v>358.97</v>
      </c>
      <c r="J903" s="128">
        <f t="shared" si="55"/>
        <v>2.5453449620648088</v>
      </c>
    </row>
    <row r="904" spans="1:10" s="71" customFormat="1" x14ac:dyDescent="0.2">
      <c r="A904" s="34"/>
      <c r="B904" s="6">
        <v>5514</v>
      </c>
      <c r="C904" s="68" t="s">
        <v>174</v>
      </c>
      <c r="D904" s="93"/>
      <c r="E904" s="124">
        <v>400</v>
      </c>
      <c r="F904" s="158">
        <v>0</v>
      </c>
      <c r="G904" s="124">
        <v>0</v>
      </c>
      <c r="H904" s="293">
        <v>0</v>
      </c>
      <c r="I904" s="126">
        <f t="shared" si="54"/>
        <v>0</v>
      </c>
      <c r="J904" s="128"/>
    </row>
    <row r="905" spans="1:10" s="71" customFormat="1" x14ac:dyDescent="0.2">
      <c r="A905" s="34"/>
      <c r="B905" s="6">
        <v>5515</v>
      </c>
      <c r="C905" s="68" t="s">
        <v>24</v>
      </c>
      <c r="D905" s="93"/>
      <c r="E905" s="124">
        <v>0</v>
      </c>
      <c r="F905" s="158">
        <v>370.78</v>
      </c>
      <c r="G905" s="124">
        <v>850</v>
      </c>
      <c r="H905" s="293">
        <v>850</v>
      </c>
      <c r="I905" s="126">
        <f t="shared" si="54"/>
        <v>479.22</v>
      </c>
      <c r="J905" s="128">
        <f t="shared" si="55"/>
        <v>1.2924645342251471</v>
      </c>
    </row>
    <row r="906" spans="1:10" s="71" customFormat="1" x14ac:dyDescent="0.2">
      <c r="A906" s="34"/>
      <c r="B906" s="6">
        <v>5522</v>
      </c>
      <c r="C906" s="68" t="s">
        <v>66</v>
      </c>
      <c r="D906" s="93"/>
      <c r="E906" s="124">
        <v>0</v>
      </c>
      <c r="F906" s="158">
        <v>0</v>
      </c>
      <c r="G906" s="124">
        <v>100</v>
      </c>
      <c r="H906" s="293">
        <v>100</v>
      </c>
      <c r="I906" s="126">
        <f t="shared" si="54"/>
        <v>100</v>
      </c>
      <c r="J906" s="128"/>
    </row>
    <row r="907" spans="1:10" s="71" customFormat="1" x14ac:dyDescent="0.2">
      <c r="A907" s="34"/>
      <c r="B907" s="6">
        <v>5525</v>
      </c>
      <c r="C907" s="68" t="s">
        <v>40</v>
      </c>
      <c r="D907" s="93"/>
      <c r="E907" s="124"/>
      <c r="F907" s="158">
        <v>830</v>
      </c>
      <c r="G907" s="124">
        <v>850</v>
      </c>
      <c r="H907" s="293">
        <v>850</v>
      </c>
      <c r="I907" s="126">
        <f t="shared" si="54"/>
        <v>20</v>
      </c>
      <c r="J907" s="128">
        <f t="shared" si="55"/>
        <v>2.4096385542168752E-2</v>
      </c>
    </row>
    <row r="908" spans="1:10" s="71" customFormat="1" x14ac:dyDescent="0.2">
      <c r="A908" s="36"/>
      <c r="B908" s="6">
        <v>5540</v>
      </c>
      <c r="C908" s="68" t="s">
        <v>185</v>
      </c>
      <c r="D908" s="93"/>
      <c r="E908" s="246">
        <v>600</v>
      </c>
      <c r="F908" s="109">
        <v>595.79999999999995</v>
      </c>
      <c r="G908" s="246">
        <v>0</v>
      </c>
      <c r="H908" s="308">
        <v>0</v>
      </c>
      <c r="I908" s="126">
        <f t="shared" si="54"/>
        <v>-595.79999999999995</v>
      </c>
      <c r="J908" s="128">
        <f t="shared" si="55"/>
        <v>-1</v>
      </c>
    </row>
    <row r="909" spans="1:10" s="71" customFormat="1" x14ac:dyDescent="0.2">
      <c r="A909" s="36"/>
      <c r="B909" s="10">
        <v>15</v>
      </c>
      <c r="C909" s="67" t="s">
        <v>199</v>
      </c>
      <c r="D909" s="97">
        <v>3000</v>
      </c>
      <c r="E909" s="246"/>
      <c r="F909" s="109"/>
      <c r="G909" s="246"/>
      <c r="H909" s="308"/>
      <c r="I909" s="126">
        <f t="shared" si="54"/>
        <v>0</v>
      </c>
      <c r="J909" s="128"/>
    </row>
    <row r="910" spans="1:10" s="71" customFormat="1" x14ac:dyDescent="0.2">
      <c r="A910" s="34" t="s">
        <v>528</v>
      </c>
      <c r="B910" s="10" t="s">
        <v>422</v>
      </c>
      <c r="C910" s="177"/>
      <c r="D910" s="107">
        <f>SUM(D911+D916+D928+D929)</f>
        <v>114980.26</v>
      </c>
      <c r="E910" s="120">
        <f>SUM(E911+E916+E929)</f>
        <v>74705</v>
      </c>
      <c r="F910" s="107">
        <f>SUM(F911+F916+F929)</f>
        <v>71267.179999999993</v>
      </c>
      <c r="G910" s="120">
        <f>SUM(G911+G916+G929)</f>
        <v>78231</v>
      </c>
      <c r="H910" s="294">
        <f>SUM(H911+H916+H929)</f>
        <v>78231</v>
      </c>
      <c r="I910" s="132">
        <f t="shared" si="54"/>
        <v>6963.820000000007</v>
      </c>
      <c r="J910" s="133">
        <f t="shared" si="55"/>
        <v>9.7714263423921199E-2</v>
      </c>
    </row>
    <row r="911" spans="1:10" s="71" customFormat="1" x14ac:dyDescent="0.2">
      <c r="A911" s="34"/>
      <c r="B911" s="10">
        <v>50</v>
      </c>
      <c r="C911" s="67" t="s">
        <v>18</v>
      </c>
      <c r="D911" s="97">
        <v>24165.119999999999</v>
      </c>
      <c r="E911" s="120">
        <f>SUM(E912+E915)</f>
        <v>23765</v>
      </c>
      <c r="F911" s="107">
        <f>SUM(F912+F915)</f>
        <v>23764.51</v>
      </c>
      <c r="G911" s="120">
        <f>SUM(G912+G915)</f>
        <v>28117</v>
      </c>
      <c r="H911" s="294">
        <f>SUM(H912+H915)</f>
        <v>28117</v>
      </c>
      <c r="I911" s="132">
        <f t="shared" si="54"/>
        <v>4352.4900000000016</v>
      </c>
      <c r="J911" s="133">
        <f t="shared" si="55"/>
        <v>0.18315084131757819</v>
      </c>
    </row>
    <row r="912" spans="1:10" s="71" customFormat="1" x14ac:dyDescent="0.2">
      <c r="A912" s="34"/>
      <c r="B912" s="6">
        <v>500</v>
      </c>
      <c r="C912" s="68" t="s">
        <v>171</v>
      </c>
      <c r="D912" s="93"/>
      <c r="E912" s="124">
        <f>SUM(E913:E914)</f>
        <v>17762</v>
      </c>
      <c r="F912" s="158">
        <f>SUM(F913:F914)</f>
        <v>18167.14</v>
      </c>
      <c r="G912" s="124">
        <f>SUM(G913:G914)</f>
        <v>21014</v>
      </c>
      <c r="H912" s="293">
        <f>SUM(H913:H914)</f>
        <v>21014</v>
      </c>
      <c r="I912" s="126">
        <f t="shared" si="54"/>
        <v>2846.8600000000006</v>
      </c>
      <c r="J912" s="128">
        <f t="shared" si="55"/>
        <v>0.15670380698337771</v>
      </c>
    </row>
    <row r="913" spans="1:10" s="71" customFormat="1" x14ac:dyDescent="0.2">
      <c r="A913" s="34"/>
      <c r="B913" s="6">
        <v>5002</v>
      </c>
      <c r="C913" s="68" t="s">
        <v>178</v>
      </c>
      <c r="D913" s="93"/>
      <c r="E913" s="124">
        <v>16173</v>
      </c>
      <c r="F913" s="158">
        <v>17639.48</v>
      </c>
      <c r="G913" s="124">
        <v>18540</v>
      </c>
      <c r="H913" s="293">
        <v>18540</v>
      </c>
      <c r="I913" s="126">
        <f t="shared" si="54"/>
        <v>900.52000000000044</v>
      </c>
      <c r="J913" s="128">
        <f t="shared" si="55"/>
        <v>5.1051391537618951E-2</v>
      </c>
    </row>
    <row r="914" spans="1:10" s="71" customFormat="1" ht="25.5" x14ac:dyDescent="0.2">
      <c r="A914" s="34"/>
      <c r="B914" s="6">
        <v>5005</v>
      </c>
      <c r="C914" s="68" t="s">
        <v>198</v>
      </c>
      <c r="D914" s="93"/>
      <c r="E914" s="124">
        <v>1589</v>
      </c>
      <c r="F914" s="158">
        <v>527.66</v>
      </c>
      <c r="G914" s="124">
        <v>2474</v>
      </c>
      <c r="H914" s="293">
        <v>2474</v>
      </c>
      <c r="I914" s="126">
        <f t="shared" si="54"/>
        <v>1946.3400000000001</v>
      </c>
      <c r="J914" s="128">
        <f t="shared" ref="J914:J977" si="56">SUM(H914/F914-1)</f>
        <v>3.688625251108669</v>
      </c>
    </row>
    <row r="915" spans="1:10" s="71" customFormat="1" x14ac:dyDescent="0.2">
      <c r="A915" s="34"/>
      <c r="B915" s="6">
        <v>506</v>
      </c>
      <c r="C915" s="68" t="s">
        <v>172</v>
      </c>
      <c r="D915" s="93"/>
      <c r="E915" s="124">
        <v>6003</v>
      </c>
      <c r="F915" s="158">
        <v>5597.37</v>
      </c>
      <c r="G915" s="124">
        <v>7103</v>
      </c>
      <c r="H915" s="293">
        <v>7103</v>
      </c>
      <c r="I915" s="126">
        <f t="shared" ref="I915:I978" si="57">H915-F915</f>
        <v>1505.63</v>
      </c>
      <c r="J915" s="128">
        <f t="shared" si="56"/>
        <v>0.26898882868204166</v>
      </c>
    </row>
    <row r="916" spans="1:10" s="71" customFormat="1" x14ac:dyDescent="0.2">
      <c r="A916" s="34"/>
      <c r="B916" s="10">
        <v>55</v>
      </c>
      <c r="C916" s="67" t="s">
        <v>19</v>
      </c>
      <c r="D916" s="97">
        <v>24759</v>
      </c>
      <c r="E916" s="120">
        <f>SUM(E917:E927)</f>
        <v>25940</v>
      </c>
      <c r="F916" s="107">
        <f>SUM(F917:F927)</f>
        <v>25897.57</v>
      </c>
      <c r="G916" s="120">
        <f>SUM(G917:G927)</f>
        <v>25114</v>
      </c>
      <c r="H916" s="294">
        <f>SUM(H917:H927)</f>
        <v>25114</v>
      </c>
      <c r="I916" s="132">
        <f t="shared" si="57"/>
        <v>-783.56999999999971</v>
      </c>
      <c r="J916" s="133">
        <f t="shared" si="56"/>
        <v>-3.0256506691554441E-2</v>
      </c>
    </row>
    <row r="917" spans="1:10" s="71" customFormat="1" x14ac:dyDescent="0.2">
      <c r="A917" s="34"/>
      <c r="B917" s="6">
        <v>5500</v>
      </c>
      <c r="C917" s="68" t="s">
        <v>20</v>
      </c>
      <c r="D917" s="93"/>
      <c r="E917" s="124">
        <v>1900</v>
      </c>
      <c r="F917" s="158">
        <v>603.58000000000004</v>
      </c>
      <c r="G917" s="124">
        <v>1110</v>
      </c>
      <c r="H917" s="293">
        <v>1110</v>
      </c>
      <c r="I917" s="126">
        <f t="shared" si="57"/>
        <v>506.41999999999996</v>
      </c>
      <c r="J917" s="128">
        <f t="shared" si="56"/>
        <v>0.8390271380761456</v>
      </c>
    </row>
    <row r="918" spans="1:10" s="71" customFormat="1" x14ac:dyDescent="0.2">
      <c r="A918" s="34"/>
      <c r="B918" s="6">
        <v>5503</v>
      </c>
      <c r="C918" s="68" t="s">
        <v>21</v>
      </c>
      <c r="D918" s="93"/>
      <c r="E918" s="124"/>
      <c r="F918" s="158">
        <v>32.090000000000003</v>
      </c>
      <c r="G918" s="124">
        <v>97</v>
      </c>
      <c r="H918" s="293">
        <v>97</v>
      </c>
      <c r="I918" s="126">
        <f t="shared" si="57"/>
        <v>64.91</v>
      </c>
      <c r="J918" s="128">
        <f t="shared" si="56"/>
        <v>2.0227485197880957</v>
      </c>
    </row>
    <row r="919" spans="1:10" s="71" customFormat="1" x14ac:dyDescent="0.2">
      <c r="A919" s="34"/>
      <c r="B919" s="6">
        <v>5504</v>
      </c>
      <c r="C919" s="68" t="s">
        <v>22</v>
      </c>
      <c r="D919" s="93"/>
      <c r="E919" s="124">
        <v>300</v>
      </c>
      <c r="F919" s="158">
        <v>495.8</v>
      </c>
      <c r="G919" s="124">
        <v>460</v>
      </c>
      <c r="H919" s="293">
        <v>460</v>
      </c>
      <c r="I919" s="126">
        <f t="shared" si="57"/>
        <v>-35.800000000000011</v>
      </c>
      <c r="J919" s="128">
        <f t="shared" si="56"/>
        <v>-7.2206534893102026E-2</v>
      </c>
    </row>
    <row r="920" spans="1:10" s="71" customFormat="1" ht="25.5" x14ac:dyDescent="0.2">
      <c r="A920" s="34"/>
      <c r="B920" s="6">
        <v>5511</v>
      </c>
      <c r="C920" s="68" t="s">
        <v>173</v>
      </c>
      <c r="D920" s="93"/>
      <c r="E920" s="124">
        <v>23000</v>
      </c>
      <c r="F920" s="158">
        <v>22397.56</v>
      </c>
      <c r="G920" s="124">
        <v>19457</v>
      </c>
      <c r="H920" s="293">
        <v>19457</v>
      </c>
      <c r="I920" s="126">
        <f t="shared" si="57"/>
        <v>-2940.5600000000013</v>
      </c>
      <c r="J920" s="128">
        <f t="shared" si="56"/>
        <v>-0.13128930115601878</v>
      </c>
    </row>
    <row r="921" spans="1:10" s="71" customFormat="1" x14ac:dyDescent="0.2">
      <c r="A921" s="34"/>
      <c r="B921" s="6">
        <v>5513</v>
      </c>
      <c r="C921" s="68" t="s">
        <v>23</v>
      </c>
      <c r="D921" s="93"/>
      <c r="E921" s="124">
        <v>100</v>
      </c>
      <c r="F921" s="158">
        <v>79.8</v>
      </c>
      <c r="G921" s="124">
        <v>0</v>
      </c>
      <c r="H921" s="293">
        <v>0</v>
      </c>
      <c r="I921" s="126">
        <f t="shared" si="57"/>
        <v>-79.8</v>
      </c>
      <c r="J921" s="128">
        <f t="shared" si="56"/>
        <v>-1</v>
      </c>
    </row>
    <row r="922" spans="1:10" s="71" customFormat="1" x14ac:dyDescent="0.2">
      <c r="A922" s="34"/>
      <c r="B922" s="6">
        <v>5514</v>
      </c>
      <c r="C922" s="68" t="s">
        <v>174</v>
      </c>
      <c r="D922" s="93"/>
      <c r="E922" s="124">
        <v>300</v>
      </c>
      <c r="F922" s="158">
        <v>3</v>
      </c>
      <c r="G922" s="124">
        <v>500</v>
      </c>
      <c r="H922" s="293">
        <v>500</v>
      </c>
      <c r="I922" s="126">
        <f t="shared" si="57"/>
        <v>497</v>
      </c>
      <c r="J922" s="128">
        <f t="shared" si="56"/>
        <v>165.66666666666666</v>
      </c>
    </row>
    <row r="923" spans="1:10" s="71" customFormat="1" x14ac:dyDescent="0.2">
      <c r="A923" s="36"/>
      <c r="B923" s="6">
        <v>5515</v>
      </c>
      <c r="C923" s="68" t="s">
        <v>24</v>
      </c>
      <c r="D923" s="93"/>
      <c r="E923" s="246">
        <v>200</v>
      </c>
      <c r="F923" s="109">
        <v>390</v>
      </c>
      <c r="G923" s="246">
        <v>350</v>
      </c>
      <c r="H923" s="308">
        <v>350</v>
      </c>
      <c r="I923" s="126">
        <f t="shared" si="57"/>
        <v>-40</v>
      </c>
      <c r="J923" s="128">
        <f t="shared" si="56"/>
        <v>-0.10256410256410253</v>
      </c>
    </row>
    <row r="924" spans="1:10" s="71" customFormat="1" x14ac:dyDescent="0.2">
      <c r="A924" s="36"/>
      <c r="B924" s="6">
        <v>5522</v>
      </c>
      <c r="C924" s="68" t="s">
        <v>66</v>
      </c>
      <c r="D924" s="93"/>
      <c r="E924" s="246">
        <v>40</v>
      </c>
      <c r="F924" s="109">
        <v>62</v>
      </c>
      <c r="G924" s="246">
        <v>40</v>
      </c>
      <c r="H924" s="308">
        <v>40</v>
      </c>
      <c r="I924" s="126">
        <f t="shared" si="57"/>
        <v>-22</v>
      </c>
      <c r="J924" s="128">
        <f t="shared" si="56"/>
        <v>-0.35483870967741937</v>
      </c>
    </row>
    <row r="925" spans="1:10" s="71" customFormat="1" x14ac:dyDescent="0.2">
      <c r="A925" s="36"/>
      <c r="B925" s="6">
        <v>5524</v>
      </c>
      <c r="C925" s="68" t="s">
        <v>26</v>
      </c>
      <c r="D925" s="93"/>
      <c r="E925" s="246">
        <v>100</v>
      </c>
      <c r="F925" s="109">
        <v>105.67</v>
      </c>
      <c r="G925" s="246">
        <v>200</v>
      </c>
      <c r="H925" s="308">
        <v>200</v>
      </c>
      <c r="I925" s="126">
        <f t="shared" si="57"/>
        <v>94.33</v>
      </c>
      <c r="J925" s="128">
        <f t="shared" si="56"/>
        <v>0.89268477335099838</v>
      </c>
    </row>
    <row r="926" spans="1:10" s="71" customFormat="1" x14ac:dyDescent="0.2">
      <c r="A926" s="36"/>
      <c r="B926" s="6">
        <v>5525</v>
      </c>
      <c r="C926" s="68" t="s">
        <v>40</v>
      </c>
      <c r="D926" s="93"/>
      <c r="E926" s="246">
        <v>0</v>
      </c>
      <c r="F926" s="109">
        <v>1540.63</v>
      </c>
      <c r="G926" s="246">
        <v>2300</v>
      </c>
      <c r="H926" s="308">
        <v>2300</v>
      </c>
      <c r="I926" s="126">
        <f t="shared" si="57"/>
        <v>759.36999999999989</v>
      </c>
      <c r="J926" s="128">
        <f t="shared" si="56"/>
        <v>0.49289576342145724</v>
      </c>
    </row>
    <row r="927" spans="1:10" s="71" customFormat="1" x14ac:dyDescent="0.2">
      <c r="A927" s="36"/>
      <c r="B927" s="6">
        <v>5540</v>
      </c>
      <c r="C927" s="68" t="s">
        <v>185</v>
      </c>
      <c r="D927" s="93"/>
      <c r="E927" s="246">
        <v>0</v>
      </c>
      <c r="F927" s="109">
        <v>187.44</v>
      </c>
      <c r="G927" s="246">
        <v>600</v>
      </c>
      <c r="H927" s="308">
        <v>600</v>
      </c>
      <c r="I927" s="126">
        <f t="shared" si="57"/>
        <v>412.56</v>
      </c>
      <c r="J927" s="128">
        <f t="shared" si="56"/>
        <v>2.2010243277848911</v>
      </c>
    </row>
    <row r="928" spans="1:10" s="71" customFormat="1" x14ac:dyDescent="0.2">
      <c r="A928" s="34"/>
      <c r="B928" s="10">
        <v>55</v>
      </c>
      <c r="C928" s="67" t="s">
        <v>657</v>
      </c>
      <c r="D928" s="97">
        <v>9660.26</v>
      </c>
      <c r="E928" s="245"/>
      <c r="F928" s="108">
        <v>0</v>
      </c>
      <c r="G928" s="245"/>
      <c r="H928" s="309"/>
      <c r="I928" s="126">
        <f t="shared" si="57"/>
        <v>0</v>
      </c>
      <c r="J928" s="128"/>
    </row>
    <row r="929" spans="1:10" s="71" customFormat="1" x14ac:dyDescent="0.2">
      <c r="A929" s="36"/>
      <c r="B929" s="10">
        <v>15</v>
      </c>
      <c r="C929" s="67" t="s">
        <v>199</v>
      </c>
      <c r="D929" s="97">
        <v>56395.88</v>
      </c>
      <c r="E929" s="245">
        <f t="shared" ref="E929:H930" si="58">SUM(E930)</f>
        <v>25000</v>
      </c>
      <c r="F929" s="108">
        <f t="shared" si="58"/>
        <v>21605.1</v>
      </c>
      <c r="G929" s="245">
        <f t="shared" si="58"/>
        <v>25000</v>
      </c>
      <c r="H929" s="309">
        <f t="shared" si="58"/>
        <v>25000</v>
      </c>
      <c r="I929" s="132">
        <f t="shared" si="57"/>
        <v>3394.9000000000015</v>
      </c>
      <c r="J929" s="133">
        <f t="shared" si="56"/>
        <v>0.15713419516688187</v>
      </c>
    </row>
    <row r="930" spans="1:10" s="71" customFormat="1" x14ac:dyDescent="0.2">
      <c r="A930" s="36"/>
      <c r="B930" s="6">
        <v>1551</v>
      </c>
      <c r="C930" s="68" t="s">
        <v>186</v>
      </c>
      <c r="D930" s="93"/>
      <c r="E930" s="246">
        <f t="shared" si="58"/>
        <v>25000</v>
      </c>
      <c r="F930" s="109">
        <f t="shared" si="58"/>
        <v>21605.1</v>
      </c>
      <c r="G930" s="246">
        <f t="shared" si="58"/>
        <v>25000</v>
      </c>
      <c r="H930" s="308">
        <f t="shared" si="58"/>
        <v>25000</v>
      </c>
      <c r="I930" s="126">
        <f t="shared" si="57"/>
        <v>3394.9000000000015</v>
      </c>
      <c r="J930" s="128">
        <f t="shared" si="56"/>
        <v>0.15713419516688187</v>
      </c>
    </row>
    <row r="931" spans="1:10" s="71" customFormat="1" ht="25.5" x14ac:dyDescent="0.2">
      <c r="A931" s="36"/>
      <c r="B931" s="6"/>
      <c r="C931" s="68" t="s">
        <v>423</v>
      </c>
      <c r="D931" s="99"/>
      <c r="E931" s="246">
        <v>25000</v>
      </c>
      <c r="F931" s="109">
        <v>21605.1</v>
      </c>
      <c r="G931" s="246">
        <v>25000</v>
      </c>
      <c r="H931" s="308">
        <v>25000</v>
      </c>
      <c r="I931" s="126">
        <f t="shared" si="57"/>
        <v>3394.9000000000015</v>
      </c>
      <c r="J931" s="128">
        <f t="shared" si="56"/>
        <v>0.15713419516688187</v>
      </c>
    </row>
    <row r="932" spans="1:10" s="71" customFormat="1" x14ac:dyDescent="0.2">
      <c r="A932" s="34" t="s">
        <v>729</v>
      </c>
      <c r="B932" s="10" t="s">
        <v>631</v>
      </c>
      <c r="C932" s="177"/>
      <c r="D932" s="99"/>
      <c r="E932" s="246"/>
      <c r="F932" s="108">
        <f>SUM(F933)</f>
        <v>526</v>
      </c>
      <c r="G932" s="246"/>
      <c r="H932" s="308"/>
      <c r="I932" s="132">
        <f t="shared" si="57"/>
        <v>-526</v>
      </c>
      <c r="J932" s="133">
        <f t="shared" si="56"/>
        <v>-1</v>
      </c>
    </row>
    <row r="933" spans="1:10" s="71" customFormat="1" x14ac:dyDescent="0.2">
      <c r="A933" s="34"/>
      <c r="B933" s="10">
        <v>55</v>
      </c>
      <c r="C933" s="67" t="s">
        <v>19</v>
      </c>
      <c r="D933" s="99"/>
      <c r="E933" s="246"/>
      <c r="F933" s="108">
        <v>526</v>
      </c>
      <c r="G933" s="246"/>
      <c r="H933" s="308"/>
      <c r="I933" s="132">
        <f t="shared" si="57"/>
        <v>-526</v>
      </c>
      <c r="J933" s="133">
        <f t="shared" si="56"/>
        <v>-1</v>
      </c>
    </row>
    <row r="934" spans="1:10" s="9" customFormat="1" x14ac:dyDescent="0.2">
      <c r="A934" s="34" t="s">
        <v>529</v>
      </c>
      <c r="B934" s="10" t="s">
        <v>149</v>
      </c>
      <c r="C934" s="177"/>
      <c r="D934" s="107">
        <f>SUM(D935+D939+D943)</f>
        <v>37391.39</v>
      </c>
      <c r="E934" s="120">
        <f>SUM(E935+E939)</f>
        <v>13925</v>
      </c>
      <c r="F934" s="107">
        <f>SUM(F935+F939+F943)</f>
        <v>12644.189999999999</v>
      </c>
      <c r="G934" s="120">
        <f>SUM(G935+G939)</f>
        <v>14130</v>
      </c>
      <c r="H934" s="294">
        <f>SUM(H935+H939)</f>
        <v>14130</v>
      </c>
      <c r="I934" s="132">
        <f t="shared" si="57"/>
        <v>1485.8100000000013</v>
      </c>
      <c r="J934" s="133">
        <f t="shared" si="56"/>
        <v>0.11750930664597736</v>
      </c>
    </row>
    <row r="935" spans="1:10" s="9" customFormat="1" x14ac:dyDescent="0.2">
      <c r="A935" s="34"/>
      <c r="B935" s="10">
        <v>50</v>
      </c>
      <c r="C935" s="67" t="s">
        <v>18</v>
      </c>
      <c r="D935" s="107">
        <f>SUM(D936+D938)</f>
        <v>4794.82</v>
      </c>
      <c r="E935" s="120">
        <f>SUM(E936+E938)</f>
        <v>5058</v>
      </c>
      <c r="F935" s="107">
        <f>SUM(F936+F938)</f>
        <v>5056.9799999999996</v>
      </c>
      <c r="G935" s="120">
        <f>SUM(G936+G938)</f>
        <v>5285</v>
      </c>
      <c r="H935" s="294">
        <f>SUM(H936+H938)</f>
        <v>5285</v>
      </c>
      <c r="I935" s="132">
        <f t="shared" si="57"/>
        <v>228.02000000000044</v>
      </c>
      <c r="J935" s="133">
        <f t="shared" si="56"/>
        <v>4.5090152620734125E-2</v>
      </c>
    </row>
    <row r="936" spans="1:10" s="9" customFormat="1" x14ac:dyDescent="0.2">
      <c r="A936" s="34"/>
      <c r="B936" s="6">
        <v>500</v>
      </c>
      <c r="C936" s="68" t="s">
        <v>171</v>
      </c>
      <c r="D936" s="158">
        <f>SUM(D937)</f>
        <v>3589.33</v>
      </c>
      <c r="E936" s="124">
        <f>SUM(E937)</f>
        <v>3780</v>
      </c>
      <c r="F936" s="158">
        <f>SUM(F937)</f>
        <v>3810.86</v>
      </c>
      <c r="G936" s="124">
        <f>SUM(G937)</f>
        <v>3950</v>
      </c>
      <c r="H936" s="293">
        <f>SUM(H937)</f>
        <v>3950</v>
      </c>
      <c r="I936" s="126">
        <f t="shared" si="57"/>
        <v>139.13999999999987</v>
      </c>
      <c r="J936" s="128">
        <f t="shared" si="56"/>
        <v>3.6511443611153327E-2</v>
      </c>
    </row>
    <row r="937" spans="1:10" s="9" customFormat="1" x14ac:dyDescent="0.2">
      <c r="A937" s="34"/>
      <c r="B937" s="6">
        <v>5002</v>
      </c>
      <c r="C937" s="68" t="s">
        <v>178</v>
      </c>
      <c r="D937" s="93">
        <v>3589.33</v>
      </c>
      <c r="E937" s="124">
        <v>3780</v>
      </c>
      <c r="F937" s="93">
        <v>3810.86</v>
      </c>
      <c r="G937" s="124">
        <v>3950</v>
      </c>
      <c r="H937" s="293">
        <v>3950</v>
      </c>
      <c r="I937" s="126">
        <f t="shared" si="57"/>
        <v>139.13999999999987</v>
      </c>
      <c r="J937" s="128">
        <f t="shared" si="56"/>
        <v>3.6511443611153327E-2</v>
      </c>
    </row>
    <row r="938" spans="1:10" s="9" customFormat="1" x14ac:dyDescent="0.2">
      <c r="A938" s="34"/>
      <c r="B938" s="6">
        <v>506</v>
      </c>
      <c r="C938" s="68" t="s">
        <v>172</v>
      </c>
      <c r="D938" s="92">
        <v>1205.49</v>
      </c>
      <c r="E938" s="124">
        <v>1278</v>
      </c>
      <c r="F938" s="92">
        <v>1246.1199999999999</v>
      </c>
      <c r="G938" s="124">
        <v>1335</v>
      </c>
      <c r="H938" s="293">
        <v>1335</v>
      </c>
      <c r="I938" s="126">
        <f t="shared" si="57"/>
        <v>88.880000000000109</v>
      </c>
      <c r="J938" s="128">
        <f t="shared" si="56"/>
        <v>7.1325394023047606E-2</v>
      </c>
    </row>
    <row r="939" spans="1:10" s="9" customFormat="1" x14ac:dyDescent="0.2">
      <c r="A939" s="34"/>
      <c r="B939" s="10">
        <v>55</v>
      </c>
      <c r="C939" s="67" t="s">
        <v>19</v>
      </c>
      <c r="D939" s="107">
        <f>SUM(D940:D942)</f>
        <v>9266.27</v>
      </c>
      <c r="E939" s="120">
        <f>SUM(E940:E942)</f>
        <v>8867</v>
      </c>
      <c r="F939" s="107">
        <f>SUM(F940:F942)</f>
        <v>7587.21</v>
      </c>
      <c r="G939" s="120">
        <f>SUM(G940:G942)</f>
        <v>8845</v>
      </c>
      <c r="H939" s="294">
        <f>SUM(H940:H942)</f>
        <v>8845</v>
      </c>
      <c r="I939" s="132">
        <f t="shared" si="57"/>
        <v>1257.79</v>
      </c>
      <c r="J939" s="133">
        <f t="shared" si="56"/>
        <v>0.16577767057983106</v>
      </c>
    </row>
    <row r="940" spans="1:10" x14ac:dyDescent="0.2">
      <c r="A940" s="36"/>
      <c r="B940" s="6">
        <v>5500</v>
      </c>
      <c r="C940" s="68" t="s">
        <v>20</v>
      </c>
      <c r="D940" s="166">
        <v>20.63</v>
      </c>
      <c r="E940" s="124">
        <v>0</v>
      </c>
      <c r="F940" s="166">
        <v>664.54</v>
      </c>
      <c r="G940" s="124">
        <v>945</v>
      </c>
      <c r="H940" s="293">
        <v>945</v>
      </c>
      <c r="I940" s="126">
        <f t="shared" si="57"/>
        <v>280.46000000000004</v>
      </c>
      <c r="J940" s="128">
        <f t="shared" si="56"/>
        <v>0.42203629578354951</v>
      </c>
    </row>
    <row r="941" spans="1:10" s="9" customFormat="1" ht="25.5" x14ac:dyDescent="0.2">
      <c r="A941" s="34"/>
      <c r="B941" s="6">
        <v>5511</v>
      </c>
      <c r="C941" s="68" t="s">
        <v>173</v>
      </c>
      <c r="D941" s="92">
        <v>7817.54</v>
      </c>
      <c r="E941" s="124">
        <v>7867</v>
      </c>
      <c r="F941" s="92">
        <v>6922.67</v>
      </c>
      <c r="G941" s="124">
        <v>7900</v>
      </c>
      <c r="H941" s="293">
        <v>7900</v>
      </c>
      <c r="I941" s="126">
        <f t="shared" si="57"/>
        <v>977.32999999999993</v>
      </c>
      <c r="J941" s="128">
        <f t="shared" si="56"/>
        <v>0.14117818702899321</v>
      </c>
    </row>
    <row r="942" spans="1:10" s="9" customFormat="1" x14ac:dyDescent="0.2">
      <c r="A942" s="34"/>
      <c r="B942" s="6">
        <v>5515</v>
      </c>
      <c r="C942" s="68" t="s">
        <v>24</v>
      </c>
      <c r="D942" s="92">
        <v>1428.1</v>
      </c>
      <c r="E942" s="124">
        <v>1000</v>
      </c>
      <c r="F942" s="92">
        <v>0</v>
      </c>
      <c r="G942" s="124">
        <v>0</v>
      </c>
      <c r="H942" s="293">
        <v>0</v>
      </c>
      <c r="I942" s="126"/>
      <c r="J942" s="128"/>
    </row>
    <row r="943" spans="1:10" s="9" customFormat="1" x14ac:dyDescent="0.2">
      <c r="A943" s="34"/>
      <c r="B943" s="10">
        <v>15</v>
      </c>
      <c r="C943" s="67" t="s">
        <v>199</v>
      </c>
      <c r="D943" s="113">
        <f>SUM(D944)</f>
        <v>23330.3</v>
      </c>
      <c r="E943" s="124"/>
      <c r="F943" s="158"/>
      <c r="G943" s="124"/>
      <c r="H943" s="293"/>
      <c r="I943" s="126"/>
      <c r="J943" s="128"/>
    </row>
    <row r="944" spans="1:10" s="9" customFormat="1" x14ac:dyDescent="0.2">
      <c r="A944" s="34"/>
      <c r="B944" s="6">
        <v>1551</v>
      </c>
      <c r="C944" s="68" t="s">
        <v>186</v>
      </c>
      <c r="D944" s="166">
        <f>SUM(D945)</f>
        <v>23330.3</v>
      </c>
      <c r="E944" s="124"/>
      <c r="F944" s="158"/>
      <c r="G944" s="124"/>
      <c r="H944" s="293"/>
      <c r="I944" s="126"/>
      <c r="J944" s="128"/>
    </row>
    <row r="945" spans="1:10" s="9" customFormat="1" ht="25.5" x14ac:dyDescent="0.2">
      <c r="A945" s="34"/>
      <c r="B945" s="6"/>
      <c r="C945" s="68" t="s">
        <v>632</v>
      </c>
      <c r="D945" s="92">
        <v>23330.3</v>
      </c>
      <c r="E945" s="124"/>
      <c r="F945" s="158"/>
      <c r="G945" s="124"/>
      <c r="H945" s="293"/>
      <c r="I945" s="126"/>
      <c r="J945" s="128"/>
    </row>
    <row r="946" spans="1:10" s="9" customFormat="1" x14ac:dyDescent="0.2">
      <c r="A946" s="34" t="s">
        <v>530</v>
      </c>
      <c r="B946" s="10" t="s">
        <v>566</v>
      </c>
      <c r="C946" s="177"/>
      <c r="D946" s="107">
        <f>SUM(D947+D951)</f>
        <v>1904</v>
      </c>
      <c r="E946" s="120">
        <f>SUM(E947+E951)</f>
        <v>4000</v>
      </c>
      <c r="F946" s="107">
        <f>SUM(F947+F951)</f>
        <v>2430.71</v>
      </c>
      <c r="G946" s="120">
        <f>SUM(G947+G951)</f>
        <v>4000</v>
      </c>
      <c r="H946" s="294">
        <f>SUM(H947+H951)</f>
        <v>4000</v>
      </c>
      <c r="I946" s="132">
        <f t="shared" si="57"/>
        <v>1569.29</v>
      </c>
      <c r="J946" s="133">
        <f t="shared" si="56"/>
        <v>0.64560971897100017</v>
      </c>
    </row>
    <row r="947" spans="1:10" s="9" customFormat="1" x14ac:dyDescent="0.2">
      <c r="A947" s="34"/>
      <c r="B947" s="10">
        <v>50</v>
      </c>
      <c r="C947" s="67" t="s">
        <v>18</v>
      </c>
      <c r="D947" s="97">
        <v>584</v>
      </c>
      <c r="E947" s="120">
        <f>SUM(E948+E950)</f>
        <v>800</v>
      </c>
      <c r="F947" s="107">
        <f>SUM(F948+F950)</f>
        <v>465.73</v>
      </c>
      <c r="G947" s="120">
        <f>SUM(G948+G950)</f>
        <v>803</v>
      </c>
      <c r="H947" s="294">
        <f>SUM(H948+H950)</f>
        <v>803</v>
      </c>
      <c r="I947" s="132">
        <f t="shared" si="57"/>
        <v>337.27</v>
      </c>
      <c r="J947" s="133">
        <f t="shared" si="56"/>
        <v>0.72417495115195485</v>
      </c>
    </row>
    <row r="948" spans="1:10" s="9" customFormat="1" x14ac:dyDescent="0.2">
      <c r="A948" s="34"/>
      <c r="B948" s="6">
        <v>500</v>
      </c>
      <c r="C948" s="68" t="s">
        <v>171</v>
      </c>
      <c r="D948" s="93"/>
      <c r="E948" s="124">
        <f>SUM(E949)</f>
        <v>598</v>
      </c>
      <c r="F948" s="158">
        <f>SUM(F949)</f>
        <v>351.49</v>
      </c>
      <c r="G948" s="124">
        <f>SUM(G949)</f>
        <v>600</v>
      </c>
      <c r="H948" s="293">
        <f>SUM(H949)</f>
        <v>600</v>
      </c>
      <c r="I948" s="126">
        <f t="shared" si="57"/>
        <v>248.51</v>
      </c>
      <c r="J948" s="128">
        <f t="shared" si="56"/>
        <v>0.7070186918546757</v>
      </c>
    </row>
    <row r="949" spans="1:10" s="9" customFormat="1" x14ac:dyDescent="0.2">
      <c r="A949" s="34"/>
      <c r="B949" s="6">
        <v>5002</v>
      </c>
      <c r="C949" s="68" t="s">
        <v>178</v>
      </c>
      <c r="D949" s="93"/>
      <c r="E949" s="124">
        <v>598</v>
      </c>
      <c r="F949" s="158">
        <v>351.49</v>
      </c>
      <c r="G949" s="124">
        <v>600</v>
      </c>
      <c r="H949" s="293">
        <v>600</v>
      </c>
      <c r="I949" s="126">
        <f t="shared" si="57"/>
        <v>248.51</v>
      </c>
      <c r="J949" s="128">
        <f t="shared" si="56"/>
        <v>0.7070186918546757</v>
      </c>
    </row>
    <row r="950" spans="1:10" s="9" customFormat="1" x14ac:dyDescent="0.2">
      <c r="A950" s="34"/>
      <c r="B950" s="6">
        <v>506</v>
      </c>
      <c r="C950" s="68" t="s">
        <v>172</v>
      </c>
      <c r="D950" s="93"/>
      <c r="E950" s="124">
        <v>202</v>
      </c>
      <c r="F950" s="158">
        <v>114.24</v>
      </c>
      <c r="G950" s="124">
        <v>203</v>
      </c>
      <c r="H950" s="293">
        <v>203</v>
      </c>
      <c r="I950" s="126">
        <f t="shared" si="57"/>
        <v>88.76</v>
      </c>
      <c r="J950" s="128">
        <f t="shared" si="56"/>
        <v>0.77696078431372562</v>
      </c>
    </row>
    <row r="951" spans="1:10" s="9" customFormat="1" x14ac:dyDescent="0.2">
      <c r="A951" s="34"/>
      <c r="B951" s="10">
        <v>55</v>
      </c>
      <c r="C951" s="67" t="s">
        <v>19</v>
      </c>
      <c r="D951" s="97">
        <v>1320</v>
      </c>
      <c r="E951" s="120">
        <f>SUM(E952:E953)</f>
        <v>3200</v>
      </c>
      <c r="F951" s="107">
        <f>SUM(F952:F953)</f>
        <v>1964.98</v>
      </c>
      <c r="G951" s="120">
        <f>SUM(G952:G953)</f>
        <v>3197</v>
      </c>
      <c r="H951" s="294">
        <f>SUM(H952:H953)</f>
        <v>3197</v>
      </c>
      <c r="I951" s="132">
        <f t="shared" si="57"/>
        <v>1232.02</v>
      </c>
      <c r="J951" s="133">
        <f t="shared" si="56"/>
        <v>0.62698856985821738</v>
      </c>
    </row>
    <row r="952" spans="1:10" s="9" customFormat="1" ht="25.5" x14ac:dyDescent="0.2">
      <c r="A952" s="34"/>
      <c r="B952" s="6">
        <v>5511</v>
      </c>
      <c r="C952" s="68" t="s">
        <v>173</v>
      </c>
      <c r="D952" s="93"/>
      <c r="E952" s="124">
        <v>2700</v>
      </c>
      <c r="F952" s="158">
        <v>1484.06</v>
      </c>
      <c r="G952" s="124">
        <v>2697</v>
      </c>
      <c r="H952" s="293">
        <v>2697</v>
      </c>
      <c r="I952" s="126">
        <f t="shared" si="57"/>
        <v>1212.94</v>
      </c>
      <c r="J952" s="128">
        <f t="shared" si="56"/>
        <v>0.81731196851879306</v>
      </c>
    </row>
    <row r="953" spans="1:10" s="9" customFormat="1" x14ac:dyDescent="0.2">
      <c r="A953" s="34"/>
      <c r="B953" s="6">
        <v>5515</v>
      </c>
      <c r="C953" s="68" t="s">
        <v>24</v>
      </c>
      <c r="D953" s="93"/>
      <c r="E953" s="124">
        <v>500</v>
      </c>
      <c r="F953" s="158">
        <v>480.92</v>
      </c>
      <c r="G953" s="124">
        <v>500</v>
      </c>
      <c r="H953" s="293">
        <v>500</v>
      </c>
      <c r="I953" s="126">
        <f t="shared" si="57"/>
        <v>19.079999999999984</v>
      </c>
      <c r="J953" s="128">
        <f t="shared" si="56"/>
        <v>3.9673958246693841E-2</v>
      </c>
    </row>
    <row r="954" spans="1:10" s="9" customFormat="1" x14ac:dyDescent="0.2">
      <c r="A954" s="34" t="s">
        <v>55</v>
      </c>
      <c r="B954" s="10" t="s">
        <v>128</v>
      </c>
      <c r="C954" s="177"/>
      <c r="D954" s="107">
        <f>SUM(D955+D956)</f>
        <v>21371.7</v>
      </c>
      <c r="E954" s="120">
        <f>SUM(E956)</f>
        <v>32030</v>
      </c>
      <c r="F954" s="107">
        <f>SUM(F955+F956)</f>
        <v>31090.350000000006</v>
      </c>
      <c r="G954" s="120">
        <f>SUM(G956)</f>
        <v>36310</v>
      </c>
      <c r="H954" s="294">
        <f>SUM(H956)</f>
        <v>36310</v>
      </c>
      <c r="I954" s="132">
        <f t="shared" si="57"/>
        <v>5219.6499999999942</v>
      </c>
      <c r="J954" s="133">
        <f t="shared" si="56"/>
        <v>0.16788649854376025</v>
      </c>
    </row>
    <row r="955" spans="1:10" s="9" customFormat="1" x14ac:dyDescent="0.2">
      <c r="A955" s="34"/>
      <c r="B955" s="10">
        <v>50</v>
      </c>
      <c r="C955" s="67" t="s">
        <v>18</v>
      </c>
      <c r="D955" s="103">
        <v>356.83</v>
      </c>
      <c r="E955" s="120"/>
      <c r="F955" s="107">
        <v>799.08</v>
      </c>
      <c r="G955" s="120"/>
      <c r="H955" s="294"/>
      <c r="I955" s="126">
        <f t="shared" si="57"/>
        <v>-799.08</v>
      </c>
      <c r="J955" s="128">
        <f t="shared" si="56"/>
        <v>-1</v>
      </c>
    </row>
    <row r="956" spans="1:10" s="9" customFormat="1" x14ac:dyDescent="0.2">
      <c r="A956" s="34"/>
      <c r="B956" s="10">
        <v>55</v>
      </c>
      <c r="C956" s="67" t="s">
        <v>19</v>
      </c>
      <c r="D956" s="97">
        <f>SUM(D957)</f>
        <v>21014.87</v>
      </c>
      <c r="E956" s="120">
        <f>SUM(E957)</f>
        <v>32030</v>
      </c>
      <c r="F956" s="107">
        <f>SUM(F957)</f>
        <v>30291.270000000004</v>
      </c>
      <c r="G956" s="120">
        <f>SUM(G957)</f>
        <v>36310</v>
      </c>
      <c r="H956" s="294">
        <f>SUM(H957)</f>
        <v>36310</v>
      </c>
      <c r="I956" s="132">
        <f t="shared" si="57"/>
        <v>6018.7299999999959</v>
      </c>
      <c r="J956" s="133">
        <f t="shared" si="56"/>
        <v>0.19869520162079679</v>
      </c>
    </row>
    <row r="957" spans="1:10" s="9" customFormat="1" x14ac:dyDescent="0.2">
      <c r="A957" s="36"/>
      <c r="B957" s="6">
        <v>5525</v>
      </c>
      <c r="C957" s="68" t="s">
        <v>40</v>
      </c>
      <c r="D957" s="158">
        <f>SUM(D958:D966)</f>
        <v>21014.87</v>
      </c>
      <c r="E957" s="124">
        <f>SUM(E958:E965)</f>
        <v>32030</v>
      </c>
      <c r="F957" s="158">
        <f>SUM(F958:F967)</f>
        <v>30291.270000000004</v>
      </c>
      <c r="G957" s="124">
        <f>SUM(G958:G966)</f>
        <v>36310</v>
      </c>
      <c r="H957" s="293">
        <f>SUM(H958:H966)</f>
        <v>36310</v>
      </c>
      <c r="I957" s="126">
        <f t="shared" si="57"/>
        <v>6018.7299999999959</v>
      </c>
      <c r="J957" s="128">
        <f t="shared" si="56"/>
        <v>0.19869520162079679</v>
      </c>
    </row>
    <row r="958" spans="1:10" s="9" customFormat="1" x14ac:dyDescent="0.2">
      <c r="A958" s="36" t="s">
        <v>532</v>
      </c>
      <c r="B958" s="10"/>
      <c r="C958" s="69" t="s">
        <v>424</v>
      </c>
      <c r="D958" s="91">
        <v>3403.8</v>
      </c>
      <c r="E958" s="124">
        <v>3200</v>
      </c>
      <c r="F958" s="158">
        <v>4526.07</v>
      </c>
      <c r="G958" s="124">
        <v>5000</v>
      </c>
      <c r="H958" s="293">
        <v>5000</v>
      </c>
      <c r="I958" s="126">
        <f t="shared" si="57"/>
        <v>473.93000000000029</v>
      </c>
      <c r="J958" s="128">
        <f t="shared" si="56"/>
        <v>0.10471115117530228</v>
      </c>
    </row>
    <row r="959" spans="1:10" s="9" customFormat="1" x14ac:dyDescent="0.2">
      <c r="A959" s="36" t="s">
        <v>531</v>
      </c>
      <c r="B959" s="10"/>
      <c r="C959" s="69" t="s">
        <v>77</v>
      </c>
      <c r="D959" s="91">
        <v>10516.25</v>
      </c>
      <c r="E959" s="124">
        <v>17000</v>
      </c>
      <c r="F959" s="158">
        <v>18683.02</v>
      </c>
      <c r="G959" s="124">
        <v>17000</v>
      </c>
      <c r="H959" s="293">
        <v>17000</v>
      </c>
      <c r="I959" s="126">
        <f t="shared" si="57"/>
        <v>-1683.0200000000004</v>
      </c>
      <c r="J959" s="128">
        <f t="shared" si="56"/>
        <v>-9.0082866688576013E-2</v>
      </c>
    </row>
    <row r="960" spans="1:10" s="9" customFormat="1" x14ac:dyDescent="0.2">
      <c r="A960" s="36" t="s">
        <v>533</v>
      </c>
      <c r="B960" s="10"/>
      <c r="C960" s="69" t="s">
        <v>1</v>
      </c>
      <c r="D960" s="91">
        <v>100</v>
      </c>
      <c r="E960" s="124">
        <v>100</v>
      </c>
      <c r="F960" s="158">
        <v>150</v>
      </c>
      <c r="G960" s="124">
        <v>200</v>
      </c>
      <c r="H960" s="293">
        <v>200</v>
      </c>
      <c r="I960" s="126">
        <f t="shared" si="57"/>
        <v>50</v>
      </c>
      <c r="J960" s="128">
        <f t="shared" si="56"/>
        <v>0.33333333333333326</v>
      </c>
    </row>
    <row r="961" spans="1:10" s="9" customFormat="1" x14ac:dyDescent="0.2">
      <c r="A961" s="36" t="s">
        <v>533</v>
      </c>
      <c r="B961" s="10"/>
      <c r="C961" s="69" t="s">
        <v>268</v>
      </c>
      <c r="D961" s="91">
        <v>2430.0300000000002</v>
      </c>
      <c r="E961" s="124">
        <v>2000</v>
      </c>
      <c r="F961" s="158">
        <v>1036.4000000000001</v>
      </c>
      <c r="G961" s="124">
        <v>2000</v>
      </c>
      <c r="H961" s="293">
        <v>2000</v>
      </c>
      <c r="I961" s="126">
        <f t="shared" si="57"/>
        <v>963.59999999999991</v>
      </c>
      <c r="J961" s="128">
        <f t="shared" si="56"/>
        <v>0.92975685063681968</v>
      </c>
    </row>
    <row r="962" spans="1:10" s="9" customFormat="1" x14ac:dyDescent="0.2">
      <c r="A962" s="36" t="s">
        <v>533</v>
      </c>
      <c r="B962" s="6"/>
      <c r="C962" s="69" t="s">
        <v>272</v>
      </c>
      <c r="D962" s="91">
        <v>4139</v>
      </c>
      <c r="E962" s="124">
        <v>3000</v>
      </c>
      <c r="F962" s="158">
        <v>1000</v>
      </c>
      <c r="G962" s="124">
        <v>7010</v>
      </c>
      <c r="H962" s="293">
        <v>7010</v>
      </c>
      <c r="I962" s="126">
        <f t="shared" si="57"/>
        <v>6010</v>
      </c>
      <c r="J962" s="128">
        <f t="shared" si="56"/>
        <v>6.01</v>
      </c>
    </row>
    <row r="963" spans="1:10" s="9" customFormat="1" x14ac:dyDescent="0.2">
      <c r="A963" s="36" t="s">
        <v>533</v>
      </c>
      <c r="B963" s="6"/>
      <c r="C963" s="69" t="s">
        <v>425</v>
      </c>
      <c r="D963" s="91">
        <v>0</v>
      </c>
      <c r="E963" s="124">
        <v>5000</v>
      </c>
      <c r="F963" s="158">
        <v>2608.34</v>
      </c>
      <c r="G963" s="124">
        <v>2000</v>
      </c>
      <c r="H963" s="293">
        <v>2000</v>
      </c>
      <c r="I963" s="126">
        <f t="shared" si="57"/>
        <v>-608.34000000000015</v>
      </c>
      <c r="J963" s="128">
        <f t="shared" si="56"/>
        <v>-0.2332287968593052</v>
      </c>
    </row>
    <row r="964" spans="1:10" s="9" customFormat="1" x14ac:dyDescent="0.2">
      <c r="A964" s="36" t="s">
        <v>533</v>
      </c>
      <c r="B964" s="6"/>
      <c r="C964" s="69" t="s">
        <v>426</v>
      </c>
      <c r="D964" s="91">
        <v>0</v>
      </c>
      <c r="E964" s="124">
        <v>1380</v>
      </c>
      <c r="F964" s="158">
        <v>1253.4000000000001</v>
      </c>
      <c r="G964" s="124">
        <v>2000</v>
      </c>
      <c r="H964" s="293">
        <v>2000</v>
      </c>
      <c r="I964" s="126">
        <f t="shared" si="57"/>
        <v>746.59999999999991</v>
      </c>
      <c r="J964" s="128">
        <f t="shared" si="56"/>
        <v>0.59565980532950369</v>
      </c>
    </row>
    <row r="965" spans="1:10" s="9" customFormat="1" x14ac:dyDescent="0.2">
      <c r="A965" s="36" t="s">
        <v>533</v>
      </c>
      <c r="B965" s="6"/>
      <c r="C965" s="69" t="s">
        <v>427</v>
      </c>
      <c r="D965" s="91">
        <v>0</v>
      </c>
      <c r="E965" s="124">
        <v>350</v>
      </c>
      <c r="F965" s="158">
        <v>334.04</v>
      </c>
      <c r="G965" s="124">
        <v>600</v>
      </c>
      <c r="H965" s="293">
        <v>600</v>
      </c>
      <c r="I965" s="126">
        <f t="shared" si="57"/>
        <v>265.95999999999998</v>
      </c>
      <c r="J965" s="128">
        <f t="shared" si="56"/>
        <v>0.79619207280565196</v>
      </c>
    </row>
    <row r="966" spans="1:10" s="9" customFormat="1" x14ac:dyDescent="0.2">
      <c r="A966" s="36" t="s">
        <v>533</v>
      </c>
      <c r="B966" s="6"/>
      <c r="C966" s="69" t="s">
        <v>589</v>
      </c>
      <c r="D966" s="91">
        <v>425.79</v>
      </c>
      <c r="E966" s="124"/>
      <c r="F966" s="158">
        <v>0</v>
      </c>
      <c r="G966" s="124">
        <v>500</v>
      </c>
      <c r="H966" s="293">
        <v>500</v>
      </c>
      <c r="I966" s="126">
        <f t="shared" si="57"/>
        <v>500</v>
      </c>
      <c r="J966" s="128"/>
    </row>
    <row r="967" spans="1:10" s="9" customFormat="1" x14ac:dyDescent="0.2">
      <c r="A967" s="36" t="s">
        <v>533</v>
      </c>
      <c r="B967" s="6"/>
      <c r="C967" s="69" t="s">
        <v>730</v>
      </c>
      <c r="D967" s="91"/>
      <c r="E967" s="124"/>
      <c r="F967" s="158">
        <v>700</v>
      </c>
      <c r="G967" s="124"/>
      <c r="H967" s="293"/>
      <c r="I967" s="126">
        <f t="shared" si="57"/>
        <v>-700</v>
      </c>
      <c r="J967" s="128">
        <f t="shared" si="56"/>
        <v>-1</v>
      </c>
    </row>
    <row r="968" spans="1:10" s="9" customFormat="1" x14ac:dyDescent="0.2">
      <c r="A968" s="34" t="s">
        <v>55</v>
      </c>
      <c r="B968" s="10" t="s">
        <v>633</v>
      </c>
      <c r="C968" s="69"/>
      <c r="D968" s="88">
        <f>SUM(D969)</f>
        <v>12300.08</v>
      </c>
      <c r="E968" s="124"/>
      <c r="F968" s="88">
        <f>SUM(F969)</f>
        <v>9784.2800000000007</v>
      </c>
      <c r="G968" s="124"/>
      <c r="H968" s="293"/>
      <c r="I968" s="126">
        <f t="shared" si="57"/>
        <v>-9784.2800000000007</v>
      </c>
      <c r="J968" s="128">
        <f t="shared" si="56"/>
        <v>-1</v>
      </c>
    </row>
    <row r="969" spans="1:10" s="9" customFormat="1" x14ac:dyDescent="0.2">
      <c r="A969" s="36"/>
      <c r="B969" s="10">
        <v>55</v>
      </c>
      <c r="C969" s="67" t="s">
        <v>19</v>
      </c>
      <c r="D969" s="88">
        <v>12300.08</v>
      </c>
      <c r="E969" s="124"/>
      <c r="F969" s="88">
        <v>9784.2800000000007</v>
      </c>
      <c r="G969" s="124"/>
      <c r="H969" s="293"/>
      <c r="I969" s="126">
        <f t="shared" si="57"/>
        <v>-9784.2800000000007</v>
      </c>
      <c r="J969" s="128">
        <f t="shared" si="56"/>
        <v>-1</v>
      </c>
    </row>
    <row r="970" spans="1:10" s="9" customFormat="1" x14ac:dyDescent="0.2">
      <c r="A970" s="34" t="s">
        <v>561</v>
      </c>
      <c r="B970" s="10" t="s">
        <v>430</v>
      </c>
      <c r="C970" s="177"/>
      <c r="D970" s="107">
        <f>SUM(D971+D975)</f>
        <v>18317.150000000001</v>
      </c>
      <c r="E970" s="120">
        <f>SUM(E971+E975)</f>
        <v>6700</v>
      </c>
      <c r="F970" s="107">
        <f>SUM(F971+F975)</f>
        <v>5709.5</v>
      </c>
      <c r="G970" s="120">
        <f>SUM(G971+G975)</f>
        <v>4000</v>
      </c>
      <c r="H970" s="294">
        <f>SUM(H971+H975)</f>
        <v>4000</v>
      </c>
      <c r="I970" s="132">
        <f t="shared" si="57"/>
        <v>-1709.5</v>
      </c>
      <c r="J970" s="133">
        <f t="shared" si="56"/>
        <v>-0.29941325860408097</v>
      </c>
    </row>
    <row r="971" spans="1:10" s="9" customFormat="1" x14ac:dyDescent="0.2">
      <c r="A971" s="34"/>
      <c r="B971" s="10">
        <v>50</v>
      </c>
      <c r="C971" s="67" t="s">
        <v>18</v>
      </c>
      <c r="D971" s="97">
        <v>936.63</v>
      </c>
      <c r="E971" s="120">
        <f>SUM(E972+E974)</f>
        <v>500</v>
      </c>
      <c r="F971" s="107">
        <f>SUM(F972+F974)</f>
        <v>0</v>
      </c>
      <c r="G971" s="239"/>
      <c r="H971" s="300"/>
      <c r="I971" s="126"/>
      <c r="J971" s="128"/>
    </row>
    <row r="972" spans="1:10" s="9" customFormat="1" x14ac:dyDescent="0.2">
      <c r="A972" s="34"/>
      <c r="B972" s="6">
        <v>500</v>
      </c>
      <c r="C972" s="68" t="s">
        <v>171</v>
      </c>
      <c r="D972" s="93"/>
      <c r="E972" s="124">
        <f>SUM(E973)</f>
        <v>374</v>
      </c>
      <c r="F972" s="158">
        <f>SUM(F973)</f>
        <v>0</v>
      </c>
      <c r="G972" s="232"/>
      <c r="H972" s="74"/>
      <c r="I972" s="126"/>
      <c r="J972" s="128"/>
    </row>
    <row r="973" spans="1:10" s="9" customFormat="1" ht="25.5" x14ac:dyDescent="0.2">
      <c r="A973" s="34"/>
      <c r="B973" s="6">
        <v>5005</v>
      </c>
      <c r="C973" s="68" t="s">
        <v>198</v>
      </c>
      <c r="D973" s="93"/>
      <c r="E973" s="124">
        <v>374</v>
      </c>
      <c r="F973" s="158">
        <v>0</v>
      </c>
      <c r="G973" s="232"/>
      <c r="H973" s="74"/>
      <c r="I973" s="126"/>
      <c r="J973" s="128"/>
    </row>
    <row r="974" spans="1:10" s="9" customFormat="1" x14ac:dyDescent="0.2">
      <c r="A974" s="34"/>
      <c r="B974" s="6">
        <v>506</v>
      </c>
      <c r="C974" s="68" t="s">
        <v>172</v>
      </c>
      <c r="D974" s="93"/>
      <c r="E974" s="124">
        <v>126</v>
      </c>
      <c r="F974" s="158">
        <v>0</v>
      </c>
      <c r="G974" s="232"/>
      <c r="H974" s="74"/>
      <c r="I974" s="126"/>
      <c r="J974" s="128"/>
    </row>
    <row r="975" spans="1:10" s="9" customFormat="1" x14ac:dyDescent="0.2">
      <c r="A975" s="34"/>
      <c r="B975" s="10">
        <v>55</v>
      </c>
      <c r="C975" s="67" t="s">
        <v>19</v>
      </c>
      <c r="D975" s="97">
        <v>17380.52</v>
      </c>
      <c r="E975" s="120">
        <f>SUM(E976)</f>
        <v>6200</v>
      </c>
      <c r="F975" s="107">
        <f>SUM(F976)</f>
        <v>5709.5</v>
      </c>
      <c r="G975" s="120">
        <f>SUM(G976)</f>
        <v>4000</v>
      </c>
      <c r="H975" s="294">
        <f>SUM(H976)</f>
        <v>4000</v>
      </c>
      <c r="I975" s="132">
        <f t="shared" si="57"/>
        <v>-1709.5</v>
      </c>
      <c r="J975" s="133">
        <f t="shared" si="56"/>
        <v>-0.29941325860408097</v>
      </c>
    </row>
    <row r="976" spans="1:10" s="9" customFormat="1" x14ac:dyDescent="0.2">
      <c r="A976" s="34"/>
      <c r="B976" s="6">
        <v>5525</v>
      </c>
      <c r="C976" s="68" t="s">
        <v>40</v>
      </c>
      <c r="D976" s="93"/>
      <c r="E976" s="124">
        <f>SUM(E977:E983)</f>
        <v>6200</v>
      </c>
      <c r="F976" s="158">
        <f>SUM(F977:F983)</f>
        <v>5709.5</v>
      </c>
      <c r="G976" s="124">
        <f>SUM(G977:G984)</f>
        <v>4000</v>
      </c>
      <c r="H976" s="293">
        <f>SUM(H977:H984)</f>
        <v>4000</v>
      </c>
      <c r="I976" s="126">
        <f t="shared" si="57"/>
        <v>-1709.5</v>
      </c>
      <c r="J976" s="128">
        <f t="shared" si="56"/>
        <v>-0.29941325860408097</v>
      </c>
    </row>
    <row r="977" spans="1:10" s="9" customFormat="1" x14ac:dyDescent="0.2">
      <c r="A977" s="34"/>
      <c r="B977" s="10"/>
      <c r="C977" s="69" t="s">
        <v>431</v>
      </c>
      <c r="D977" s="91"/>
      <c r="E977" s="124">
        <v>500</v>
      </c>
      <c r="F977" s="158">
        <v>500</v>
      </c>
      <c r="G977" s="233"/>
      <c r="H977" s="260"/>
      <c r="I977" s="126">
        <f t="shared" si="57"/>
        <v>-500</v>
      </c>
      <c r="J977" s="128">
        <f t="shared" si="56"/>
        <v>-1</v>
      </c>
    </row>
    <row r="978" spans="1:10" s="9" customFormat="1" x14ac:dyDescent="0.2">
      <c r="A978" s="34"/>
      <c r="B978" s="10"/>
      <c r="C978" s="69" t="s">
        <v>432</v>
      </c>
      <c r="D978" s="91"/>
      <c r="E978" s="124">
        <v>1000</v>
      </c>
      <c r="F978" s="158">
        <v>999.6</v>
      </c>
      <c r="G978" s="233"/>
      <c r="H978" s="260"/>
      <c r="I978" s="126">
        <f t="shared" si="57"/>
        <v>-999.6</v>
      </c>
      <c r="J978" s="128">
        <f t="shared" ref="J978:J1041" si="59">SUM(H978/F978-1)</f>
        <v>-1</v>
      </c>
    </row>
    <row r="979" spans="1:10" s="9" customFormat="1" x14ac:dyDescent="0.2">
      <c r="A979" s="34"/>
      <c r="B979" s="10"/>
      <c r="C979" s="69" t="s">
        <v>433</v>
      </c>
      <c r="D979" s="91"/>
      <c r="E979" s="124">
        <v>1000</v>
      </c>
      <c r="F979" s="158">
        <v>1000</v>
      </c>
      <c r="G979" s="233">
        <v>1000</v>
      </c>
      <c r="H979" s="260">
        <v>1000</v>
      </c>
      <c r="I979" s="126">
        <f t="shared" ref="I979:I1042" si="60">H979-F979</f>
        <v>0</v>
      </c>
      <c r="J979" s="128">
        <f t="shared" si="59"/>
        <v>0</v>
      </c>
    </row>
    <row r="980" spans="1:10" s="9" customFormat="1" x14ac:dyDescent="0.2">
      <c r="A980" s="34"/>
      <c r="B980" s="10"/>
      <c r="C980" s="69" t="s">
        <v>434</v>
      </c>
      <c r="D980" s="91"/>
      <c r="E980" s="124">
        <v>500</v>
      </c>
      <c r="F980" s="158">
        <v>500</v>
      </c>
      <c r="G980" s="233">
        <v>500</v>
      </c>
      <c r="H980" s="260">
        <v>500</v>
      </c>
      <c r="I980" s="126">
        <f t="shared" si="60"/>
        <v>0</v>
      </c>
      <c r="J980" s="128">
        <f t="shared" si="59"/>
        <v>0</v>
      </c>
    </row>
    <row r="981" spans="1:10" s="9" customFormat="1" x14ac:dyDescent="0.2">
      <c r="A981" s="36"/>
      <c r="B981" s="6"/>
      <c r="C981" s="69" t="s">
        <v>435</v>
      </c>
      <c r="D981" s="91"/>
      <c r="E981" s="124">
        <v>1000</v>
      </c>
      <c r="F981" s="158">
        <v>540</v>
      </c>
      <c r="G981" s="233">
        <v>0</v>
      </c>
      <c r="H981" s="260">
        <v>0</v>
      </c>
      <c r="I981" s="126">
        <f t="shared" si="60"/>
        <v>-540</v>
      </c>
      <c r="J981" s="128">
        <f t="shared" si="59"/>
        <v>-1</v>
      </c>
    </row>
    <row r="982" spans="1:10" s="9" customFormat="1" x14ac:dyDescent="0.2">
      <c r="A982" s="36"/>
      <c r="B982" s="6"/>
      <c r="C982" s="69" t="s">
        <v>670</v>
      </c>
      <c r="D982" s="91"/>
      <c r="E982" s="124">
        <v>2000</v>
      </c>
      <c r="F982" s="158">
        <v>1969.9</v>
      </c>
      <c r="G982" s="233">
        <v>2000</v>
      </c>
      <c r="H982" s="260">
        <v>2000</v>
      </c>
      <c r="I982" s="126">
        <f t="shared" si="60"/>
        <v>30.099999999999909</v>
      </c>
      <c r="J982" s="128">
        <f t="shared" si="59"/>
        <v>1.5279963449921219E-2</v>
      </c>
    </row>
    <row r="983" spans="1:10" s="9" customFormat="1" x14ac:dyDescent="0.2">
      <c r="A983" s="36"/>
      <c r="B983" s="6"/>
      <c r="C983" s="69" t="s">
        <v>436</v>
      </c>
      <c r="D983" s="91"/>
      <c r="E983" s="124">
        <v>200</v>
      </c>
      <c r="F983" s="158">
        <v>200</v>
      </c>
      <c r="G983" s="233"/>
      <c r="H983" s="260"/>
      <c r="I983" s="126">
        <f t="shared" si="60"/>
        <v>-200</v>
      </c>
      <c r="J983" s="128">
        <f t="shared" si="59"/>
        <v>-1</v>
      </c>
    </row>
    <row r="984" spans="1:10" s="9" customFormat="1" x14ac:dyDescent="0.2">
      <c r="A984" s="36"/>
      <c r="B984" s="6"/>
      <c r="C984" s="69" t="s">
        <v>591</v>
      </c>
      <c r="D984" s="91"/>
      <c r="E984" s="124"/>
      <c r="F984" s="158"/>
      <c r="G984" s="233">
        <v>500</v>
      </c>
      <c r="H984" s="260">
        <v>500</v>
      </c>
      <c r="I984" s="126">
        <f t="shared" si="60"/>
        <v>500</v>
      </c>
      <c r="J984" s="128"/>
    </row>
    <row r="985" spans="1:10" s="9" customFormat="1" x14ac:dyDescent="0.2">
      <c r="A985" s="34" t="s">
        <v>534</v>
      </c>
      <c r="B985" s="10" t="s">
        <v>28</v>
      </c>
      <c r="C985" s="177"/>
      <c r="D985" s="107">
        <f>SUM(D986+D990+D1000)</f>
        <v>106724.68</v>
      </c>
      <c r="E985" s="120">
        <f>SUM(E986+E990+E1000)</f>
        <v>173274</v>
      </c>
      <c r="F985" s="107">
        <f>SUM(F986+F990+F1000)</f>
        <v>173848.47</v>
      </c>
      <c r="G985" s="120">
        <f>SUM(G986+G990+G1000)</f>
        <v>46990</v>
      </c>
      <c r="H985" s="294">
        <f>SUM(H986+H990+H1000)</f>
        <v>46990</v>
      </c>
      <c r="I985" s="132">
        <f t="shared" si="60"/>
        <v>-126858.47</v>
      </c>
      <c r="J985" s="133">
        <f t="shared" si="59"/>
        <v>-0.72970714093716205</v>
      </c>
    </row>
    <row r="986" spans="1:10" s="9" customFormat="1" x14ac:dyDescent="0.2">
      <c r="A986" s="34"/>
      <c r="B986" s="10">
        <v>50</v>
      </c>
      <c r="C986" s="67" t="s">
        <v>18</v>
      </c>
      <c r="D986" s="107">
        <f>SUM(D987+D989)</f>
        <v>32282.420000000002</v>
      </c>
      <c r="E986" s="120">
        <f>SUM(E987+E989)</f>
        <v>33910</v>
      </c>
      <c r="F986" s="107">
        <f>SUM(F987+F989)</f>
        <v>34409.120000000003</v>
      </c>
      <c r="G986" s="120">
        <f>SUM(G987+G989)</f>
        <v>35275</v>
      </c>
      <c r="H986" s="294">
        <f>SUM(H987+H989)</f>
        <v>35275</v>
      </c>
      <c r="I986" s="132">
        <f t="shared" si="60"/>
        <v>865.87999999999738</v>
      </c>
      <c r="J986" s="133">
        <f t="shared" si="59"/>
        <v>2.5164258777905291E-2</v>
      </c>
    </row>
    <row r="987" spans="1:10" s="9" customFormat="1" x14ac:dyDescent="0.2">
      <c r="A987" s="34"/>
      <c r="B987" s="6">
        <v>500</v>
      </c>
      <c r="C987" s="68" t="s">
        <v>171</v>
      </c>
      <c r="D987" s="158">
        <f>SUM(D988)</f>
        <v>24145.63</v>
      </c>
      <c r="E987" s="124">
        <f>SUM(E988)</f>
        <v>25344</v>
      </c>
      <c r="F987" s="158">
        <f>SUM(F988)</f>
        <v>25786.2</v>
      </c>
      <c r="G987" s="124">
        <f>SUM(G988)</f>
        <v>26364</v>
      </c>
      <c r="H987" s="293">
        <f>SUM(H988)</f>
        <v>26364</v>
      </c>
      <c r="I987" s="126">
        <f t="shared" si="60"/>
        <v>577.79999999999927</v>
      </c>
      <c r="J987" s="128">
        <f t="shared" si="59"/>
        <v>2.2407334155478464E-2</v>
      </c>
    </row>
    <row r="988" spans="1:10" s="9" customFormat="1" x14ac:dyDescent="0.2">
      <c r="A988" s="34"/>
      <c r="B988" s="6">
        <v>5002</v>
      </c>
      <c r="C988" s="68" t="s">
        <v>178</v>
      </c>
      <c r="D988" s="93">
        <v>24145.63</v>
      </c>
      <c r="E988" s="124">
        <v>25344</v>
      </c>
      <c r="F988" s="93">
        <v>25786.2</v>
      </c>
      <c r="G988" s="124">
        <v>26364</v>
      </c>
      <c r="H988" s="293">
        <v>26364</v>
      </c>
      <c r="I988" s="126">
        <f t="shared" si="60"/>
        <v>577.79999999999927</v>
      </c>
      <c r="J988" s="128">
        <f t="shared" si="59"/>
        <v>2.2407334155478464E-2</v>
      </c>
    </row>
    <row r="989" spans="1:10" s="9" customFormat="1" x14ac:dyDescent="0.2">
      <c r="A989" s="34"/>
      <c r="B989" s="6">
        <v>506</v>
      </c>
      <c r="C989" s="68" t="s">
        <v>172</v>
      </c>
      <c r="D989" s="92">
        <v>8136.79</v>
      </c>
      <c r="E989" s="124">
        <v>8566</v>
      </c>
      <c r="F989" s="92">
        <v>8622.92</v>
      </c>
      <c r="G989" s="124">
        <v>8911</v>
      </c>
      <c r="H989" s="293">
        <v>8911</v>
      </c>
      <c r="I989" s="126">
        <f t="shared" si="60"/>
        <v>288.07999999999993</v>
      </c>
      <c r="J989" s="128">
        <f t="shared" si="59"/>
        <v>3.3408636517560097E-2</v>
      </c>
    </row>
    <row r="990" spans="1:10" s="9" customFormat="1" x14ac:dyDescent="0.2">
      <c r="A990" s="34"/>
      <c r="B990" s="10">
        <v>55</v>
      </c>
      <c r="C990" s="67" t="s">
        <v>19</v>
      </c>
      <c r="D990" s="107">
        <f>SUM(D991:D999)</f>
        <v>9327.3899999999976</v>
      </c>
      <c r="E990" s="120">
        <f>SUM(E991:E999)</f>
        <v>11718</v>
      </c>
      <c r="F990" s="107">
        <f>SUM(F991:F999)</f>
        <v>11508.99</v>
      </c>
      <c r="G990" s="120">
        <f>SUM(G991:G999)</f>
        <v>11715</v>
      </c>
      <c r="H990" s="294">
        <f>SUM(H991:H999)</f>
        <v>11715</v>
      </c>
      <c r="I990" s="132">
        <f t="shared" si="60"/>
        <v>206.01000000000022</v>
      </c>
      <c r="J990" s="133">
        <f t="shared" si="59"/>
        <v>1.7899919975601808E-2</v>
      </c>
    </row>
    <row r="991" spans="1:10" s="9" customFormat="1" x14ac:dyDescent="0.2">
      <c r="A991" s="34"/>
      <c r="B991" s="6">
        <v>5500</v>
      </c>
      <c r="C991" s="68" t="s">
        <v>20</v>
      </c>
      <c r="D991" s="92">
        <v>1176.83</v>
      </c>
      <c r="E991" s="124">
        <v>1541</v>
      </c>
      <c r="F991" s="92">
        <v>1214.58</v>
      </c>
      <c r="G991" s="124">
        <v>1653</v>
      </c>
      <c r="H991" s="293">
        <v>1653</v>
      </c>
      <c r="I991" s="126">
        <f t="shared" si="60"/>
        <v>438.42000000000007</v>
      </c>
      <c r="J991" s="128">
        <f t="shared" si="59"/>
        <v>0.36096428395000757</v>
      </c>
    </row>
    <row r="992" spans="1:10" s="9" customFormat="1" x14ac:dyDescent="0.2">
      <c r="A992" s="34"/>
      <c r="B992" s="6">
        <v>5503</v>
      </c>
      <c r="C992" s="68" t="s">
        <v>21</v>
      </c>
      <c r="D992" s="92">
        <v>0</v>
      </c>
      <c r="E992" s="124">
        <v>265</v>
      </c>
      <c r="F992" s="92">
        <v>78.819999999999993</v>
      </c>
      <c r="G992" s="124">
        <v>265</v>
      </c>
      <c r="H992" s="293">
        <v>265</v>
      </c>
      <c r="I992" s="126">
        <f t="shared" si="60"/>
        <v>186.18</v>
      </c>
      <c r="J992" s="128">
        <f t="shared" si="59"/>
        <v>2.3620908398883533</v>
      </c>
    </row>
    <row r="993" spans="1:10" s="9" customFormat="1" x14ac:dyDescent="0.2">
      <c r="A993" s="34"/>
      <c r="B993" s="6">
        <v>5504</v>
      </c>
      <c r="C993" s="68" t="s">
        <v>22</v>
      </c>
      <c r="D993" s="92">
        <v>115.24</v>
      </c>
      <c r="E993" s="124">
        <v>369</v>
      </c>
      <c r="F993" s="92">
        <v>272.08</v>
      </c>
      <c r="G993" s="124">
        <v>469</v>
      </c>
      <c r="H993" s="293">
        <v>469</v>
      </c>
      <c r="I993" s="126">
        <f t="shared" si="60"/>
        <v>196.92000000000002</v>
      </c>
      <c r="J993" s="128">
        <f t="shared" si="59"/>
        <v>0.72375771831814184</v>
      </c>
    </row>
    <row r="994" spans="1:10" s="9" customFormat="1" ht="25.5" x14ac:dyDescent="0.2">
      <c r="A994" s="34"/>
      <c r="B994" s="6">
        <v>5511</v>
      </c>
      <c r="C994" s="68" t="s">
        <v>173</v>
      </c>
      <c r="D994" s="92">
        <v>3936.79</v>
      </c>
      <c r="E994" s="124">
        <v>3274</v>
      </c>
      <c r="F994" s="92">
        <v>5823.41</v>
      </c>
      <c r="G994" s="124">
        <v>4113</v>
      </c>
      <c r="H994" s="293">
        <v>4113</v>
      </c>
      <c r="I994" s="126">
        <f t="shared" si="60"/>
        <v>-1710.4099999999999</v>
      </c>
      <c r="J994" s="128">
        <f t="shared" si="59"/>
        <v>-0.29371279027236619</v>
      </c>
    </row>
    <row r="995" spans="1:10" s="9" customFormat="1" x14ac:dyDescent="0.2">
      <c r="A995" s="34"/>
      <c r="B995" s="6">
        <v>5513</v>
      </c>
      <c r="C995" s="68" t="s">
        <v>23</v>
      </c>
      <c r="D995" s="92">
        <v>1710.69</v>
      </c>
      <c r="E995" s="124">
        <v>1620</v>
      </c>
      <c r="F995" s="92">
        <v>1844.86</v>
      </c>
      <c r="G995" s="124">
        <v>1962</v>
      </c>
      <c r="H995" s="293">
        <v>1962</v>
      </c>
      <c r="I995" s="126">
        <f t="shared" si="60"/>
        <v>117.1400000000001</v>
      </c>
      <c r="J995" s="128">
        <f t="shared" si="59"/>
        <v>6.3495332979196295E-2</v>
      </c>
    </row>
    <row r="996" spans="1:10" s="9" customFormat="1" x14ac:dyDescent="0.2">
      <c r="A996" s="34"/>
      <c r="B996" s="6">
        <v>5514</v>
      </c>
      <c r="C996" s="68" t="s">
        <v>174</v>
      </c>
      <c r="D996" s="92">
        <v>619.16</v>
      </c>
      <c r="E996" s="124">
        <v>1112</v>
      </c>
      <c r="F996" s="92">
        <v>1156.2</v>
      </c>
      <c r="G996" s="124">
        <v>1112</v>
      </c>
      <c r="H996" s="293">
        <v>1112</v>
      </c>
      <c r="I996" s="126">
        <f t="shared" si="60"/>
        <v>-44.200000000000045</v>
      </c>
      <c r="J996" s="128">
        <f t="shared" si="59"/>
        <v>-3.8228680159142048E-2</v>
      </c>
    </row>
    <row r="997" spans="1:10" s="9" customFormat="1" x14ac:dyDescent="0.2">
      <c r="A997" s="34"/>
      <c r="B997" s="6">
        <v>5515</v>
      </c>
      <c r="C997" s="68" t="s">
        <v>24</v>
      </c>
      <c r="D997" s="92">
        <v>798.46</v>
      </c>
      <c r="E997" s="124">
        <v>2564</v>
      </c>
      <c r="F997" s="92">
        <v>717.81</v>
      </c>
      <c r="G997" s="124">
        <v>1168</v>
      </c>
      <c r="H997" s="293">
        <v>1168</v>
      </c>
      <c r="I997" s="126">
        <f t="shared" si="60"/>
        <v>450.19000000000005</v>
      </c>
      <c r="J997" s="128">
        <f t="shared" si="59"/>
        <v>0.62717153564313688</v>
      </c>
    </row>
    <row r="998" spans="1:10" s="9" customFormat="1" ht="25.5" x14ac:dyDescent="0.2">
      <c r="A998" s="34"/>
      <c r="B998" s="6">
        <v>5516</v>
      </c>
      <c r="C998" s="68" t="s">
        <v>251</v>
      </c>
      <c r="D998" s="92">
        <v>0</v>
      </c>
      <c r="E998" s="124">
        <v>0</v>
      </c>
      <c r="F998" s="92">
        <v>15</v>
      </c>
      <c r="G998" s="124"/>
      <c r="H998" s="293"/>
      <c r="I998" s="126">
        <f t="shared" si="60"/>
        <v>-15</v>
      </c>
      <c r="J998" s="128">
        <f t="shared" si="59"/>
        <v>-1</v>
      </c>
    </row>
    <row r="999" spans="1:10" s="9" customFormat="1" x14ac:dyDescent="0.2">
      <c r="A999" s="34"/>
      <c r="B999" s="6">
        <v>5525</v>
      </c>
      <c r="C999" s="68" t="s">
        <v>40</v>
      </c>
      <c r="D999" s="92">
        <v>970.22</v>
      </c>
      <c r="E999" s="124">
        <v>973</v>
      </c>
      <c r="F999" s="92">
        <v>386.23</v>
      </c>
      <c r="G999" s="124">
        <v>973</v>
      </c>
      <c r="H999" s="293">
        <v>973</v>
      </c>
      <c r="I999" s="126">
        <f t="shared" si="60"/>
        <v>586.77</v>
      </c>
      <c r="J999" s="128">
        <f t="shared" si="59"/>
        <v>1.519224296403697</v>
      </c>
    </row>
    <row r="1000" spans="1:10" s="9" customFormat="1" x14ac:dyDescent="0.2">
      <c r="A1000" s="34"/>
      <c r="B1000" s="10">
        <v>15</v>
      </c>
      <c r="C1000" s="67" t="s">
        <v>199</v>
      </c>
      <c r="D1000" s="107">
        <f>SUM(D1001)</f>
        <v>65114.87</v>
      </c>
      <c r="E1000" s="120">
        <f>SUM(E1001)</f>
        <v>127646</v>
      </c>
      <c r="F1000" s="107">
        <f>SUM(F1001)</f>
        <v>127930.36</v>
      </c>
      <c r="G1000" s="232">
        <v>0</v>
      </c>
      <c r="H1000" s="74">
        <v>0</v>
      </c>
      <c r="I1000" s="132">
        <f t="shared" si="60"/>
        <v>-127930.36</v>
      </c>
      <c r="J1000" s="133">
        <f t="shared" si="59"/>
        <v>-1</v>
      </c>
    </row>
    <row r="1001" spans="1:10" s="9" customFormat="1" x14ac:dyDescent="0.2">
      <c r="A1001" s="34"/>
      <c r="B1001" s="6">
        <v>1551</v>
      </c>
      <c r="C1001" s="68" t="s">
        <v>186</v>
      </c>
      <c r="D1001" s="158">
        <f>SUM(D1002:D1003)</f>
        <v>65114.87</v>
      </c>
      <c r="E1001" s="124">
        <f>SUM(E1002:E1003)</f>
        <v>127646</v>
      </c>
      <c r="F1001" s="158">
        <f>SUM(F1002:F1003)</f>
        <v>127930.36</v>
      </c>
      <c r="G1001" s="232"/>
      <c r="H1001" s="74"/>
      <c r="I1001" s="126">
        <f t="shared" si="60"/>
        <v>-127930.36</v>
      </c>
      <c r="J1001" s="128">
        <f t="shared" si="59"/>
        <v>-1</v>
      </c>
    </row>
    <row r="1002" spans="1:10" s="9" customFormat="1" ht="25.5" x14ac:dyDescent="0.2">
      <c r="A1002" s="36" t="s">
        <v>567</v>
      </c>
      <c r="B1002" s="6"/>
      <c r="C1002" s="68" t="s">
        <v>428</v>
      </c>
      <c r="D1002" s="92">
        <v>62414.87</v>
      </c>
      <c r="E1002" s="124">
        <v>90346</v>
      </c>
      <c r="F1002" s="92">
        <v>88553.56</v>
      </c>
      <c r="G1002" s="232"/>
      <c r="H1002" s="74"/>
      <c r="I1002" s="126">
        <f t="shared" si="60"/>
        <v>-88553.56</v>
      </c>
      <c r="J1002" s="128">
        <f t="shared" si="59"/>
        <v>-1</v>
      </c>
    </row>
    <row r="1003" spans="1:10" s="9" customFormat="1" ht="25.5" x14ac:dyDescent="0.2">
      <c r="A1003" s="36" t="s">
        <v>534</v>
      </c>
      <c r="B1003" s="6"/>
      <c r="C1003" s="68" t="s">
        <v>429</v>
      </c>
      <c r="D1003" s="92">
        <v>2700</v>
      </c>
      <c r="E1003" s="124">
        <v>37300</v>
      </c>
      <c r="F1003" s="92">
        <v>39376.800000000003</v>
      </c>
      <c r="G1003" s="232"/>
      <c r="H1003" s="74"/>
      <c r="I1003" s="126">
        <f t="shared" si="60"/>
        <v>-39376.800000000003</v>
      </c>
      <c r="J1003" s="128">
        <f t="shared" si="59"/>
        <v>-1</v>
      </c>
    </row>
    <row r="1004" spans="1:10" s="9" customFormat="1" x14ac:dyDescent="0.2">
      <c r="A1004" s="34" t="s">
        <v>534</v>
      </c>
      <c r="B1004" s="10" t="s">
        <v>602</v>
      </c>
      <c r="C1004" s="177"/>
      <c r="D1004" s="106">
        <f>SUM(D1005)</f>
        <v>200</v>
      </c>
      <c r="E1004" s="124"/>
      <c r="F1004" s="158"/>
      <c r="G1004" s="258"/>
      <c r="H1004" s="310"/>
      <c r="I1004" s="126"/>
      <c r="J1004" s="128"/>
    </row>
    <row r="1005" spans="1:10" s="9" customFormat="1" x14ac:dyDescent="0.2">
      <c r="A1005" s="36"/>
      <c r="B1005" s="10">
        <v>55</v>
      </c>
      <c r="C1005" s="67" t="s">
        <v>19</v>
      </c>
      <c r="D1005" s="106">
        <v>200</v>
      </c>
      <c r="E1005" s="124"/>
      <c r="F1005" s="158"/>
      <c r="G1005" s="258"/>
      <c r="H1005" s="310"/>
      <c r="I1005" s="126"/>
      <c r="J1005" s="128"/>
    </row>
    <row r="1006" spans="1:10" s="9" customFormat="1" x14ac:dyDescent="0.2">
      <c r="A1006" s="34" t="s">
        <v>535</v>
      </c>
      <c r="B1006" s="10" t="s">
        <v>152</v>
      </c>
      <c r="C1006" s="177"/>
      <c r="D1006" s="107">
        <f>SUM(D1007+D1011)</f>
        <v>46073.56</v>
      </c>
      <c r="E1006" s="120">
        <f>SUM(E1007+E1011)</f>
        <v>55713</v>
      </c>
      <c r="F1006" s="107">
        <f>SUM(F1007+F1011)</f>
        <v>58768.1</v>
      </c>
      <c r="G1006" s="120">
        <f>SUM(G1007+G1011)</f>
        <v>56130</v>
      </c>
      <c r="H1006" s="294">
        <f>SUM(H1007+H1011)</f>
        <v>56130</v>
      </c>
      <c r="I1006" s="132">
        <f t="shared" si="60"/>
        <v>-2638.0999999999985</v>
      </c>
      <c r="J1006" s="133">
        <f t="shared" si="59"/>
        <v>-4.488999984685571E-2</v>
      </c>
    </row>
    <row r="1007" spans="1:10" s="9" customFormat="1" x14ac:dyDescent="0.2">
      <c r="A1007" s="34"/>
      <c r="B1007" s="10">
        <v>50</v>
      </c>
      <c r="C1007" s="67" t="s">
        <v>18</v>
      </c>
      <c r="D1007" s="107">
        <f>SUM(D1008+D1010)</f>
        <v>10341.99</v>
      </c>
      <c r="E1007" s="120">
        <f>SUM(E1008+E1010)</f>
        <v>10436</v>
      </c>
      <c r="F1007" s="107">
        <f>SUM(F1008+F1010)</f>
        <v>10735.74</v>
      </c>
      <c r="G1007" s="120">
        <f>SUM(G1008+G1010)</f>
        <v>12176</v>
      </c>
      <c r="H1007" s="294">
        <f>SUM(H1008+H1010)</f>
        <v>12176</v>
      </c>
      <c r="I1007" s="132">
        <f t="shared" si="60"/>
        <v>1440.2600000000002</v>
      </c>
      <c r="J1007" s="133">
        <f t="shared" si="59"/>
        <v>0.13415563342629389</v>
      </c>
    </row>
    <row r="1008" spans="1:10" s="9" customFormat="1" x14ac:dyDescent="0.2">
      <c r="A1008" s="34"/>
      <c r="B1008" s="6">
        <v>500</v>
      </c>
      <c r="C1008" s="68" t="s">
        <v>171</v>
      </c>
      <c r="D1008" s="158">
        <f>SUM(D1009)</f>
        <v>7731.6</v>
      </c>
      <c r="E1008" s="124">
        <f>SUM(E1009)</f>
        <v>7800</v>
      </c>
      <c r="F1008" s="158">
        <f>SUM(F1009)</f>
        <v>8028.56</v>
      </c>
      <c r="G1008" s="124">
        <f>SUM(G1009)</f>
        <v>9100</v>
      </c>
      <c r="H1008" s="293">
        <f>SUM(H1009)</f>
        <v>9100</v>
      </c>
      <c r="I1008" s="126">
        <f t="shared" si="60"/>
        <v>1071.4399999999996</v>
      </c>
      <c r="J1008" s="128">
        <f t="shared" si="59"/>
        <v>0.13345357075241382</v>
      </c>
    </row>
    <row r="1009" spans="1:10" s="9" customFormat="1" x14ac:dyDescent="0.2">
      <c r="A1009" s="34"/>
      <c r="B1009" s="6">
        <v>5002</v>
      </c>
      <c r="C1009" s="68" t="s">
        <v>178</v>
      </c>
      <c r="D1009" s="93">
        <v>7731.6</v>
      </c>
      <c r="E1009" s="124">
        <v>7800</v>
      </c>
      <c r="F1009" s="93">
        <v>8028.56</v>
      </c>
      <c r="G1009" s="124">
        <v>9100</v>
      </c>
      <c r="H1009" s="293">
        <v>9100</v>
      </c>
      <c r="I1009" s="126">
        <f t="shared" si="60"/>
        <v>1071.4399999999996</v>
      </c>
      <c r="J1009" s="128">
        <f t="shared" si="59"/>
        <v>0.13345357075241382</v>
      </c>
    </row>
    <row r="1010" spans="1:10" s="9" customFormat="1" x14ac:dyDescent="0.2">
      <c r="A1010" s="34"/>
      <c r="B1010" s="6">
        <v>506</v>
      </c>
      <c r="C1010" s="68" t="s">
        <v>172</v>
      </c>
      <c r="D1010" s="92">
        <v>2610.39</v>
      </c>
      <c r="E1010" s="124">
        <v>2636</v>
      </c>
      <c r="F1010" s="92">
        <v>2707.18</v>
      </c>
      <c r="G1010" s="124">
        <v>3076</v>
      </c>
      <c r="H1010" s="293">
        <v>3076</v>
      </c>
      <c r="I1010" s="126">
        <f t="shared" si="60"/>
        <v>368.82000000000016</v>
      </c>
      <c r="J1010" s="128">
        <f t="shared" si="59"/>
        <v>0.13623770861191353</v>
      </c>
    </row>
    <row r="1011" spans="1:10" s="9" customFormat="1" x14ac:dyDescent="0.2">
      <c r="A1011" s="34"/>
      <c r="B1011" s="10">
        <v>55</v>
      </c>
      <c r="C1011" s="67" t="s">
        <v>19</v>
      </c>
      <c r="D1011" s="107">
        <f>SUM(D1012:D1018)</f>
        <v>35731.57</v>
      </c>
      <c r="E1011" s="120">
        <f>SUM(E1012:E1018)</f>
        <v>45277</v>
      </c>
      <c r="F1011" s="107">
        <f>SUM(F1012:F1018)</f>
        <v>48032.36</v>
      </c>
      <c r="G1011" s="120">
        <f>SUM(G1012:G1018)</f>
        <v>43954</v>
      </c>
      <c r="H1011" s="294">
        <f>SUM(H1012:H1018)</f>
        <v>43954</v>
      </c>
      <c r="I1011" s="132">
        <f t="shared" si="60"/>
        <v>-4078.3600000000006</v>
      </c>
      <c r="J1011" s="133">
        <f t="shared" si="59"/>
        <v>-8.4908590791707983E-2</v>
      </c>
    </row>
    <row r="1012" spans="1:10" s="9" customFormat="1" x14ac:dyDescent="0.2">
      <c r="A1012" s="34"/>
      <c r="B1012" s="6">
        <v>5500</v>
      </c>
      <c r="C1012" s="68" t="s">
        <v>20</v>
      </c>
      <c r="D1012" s="92">
        <v>685</v>
      </c>
      <c r="E1012" s="124">
        <v>1200</v>
      </c>
      <c r="F1012" s="92">
        <v>752.37</v>
      </c>
      <c r="G1012" s="124">
        <v>1200</v>
      </c>
      <c r="H1012" s="293">
        <v>1200</v>
      </c>
      <c r="I1012" s="126">
        <f t="shared" si="60"/>
        <v>447.63</v>
      </c>
      <c r="J1012" s="128">
        <f t="shared" si="59"/>
        <v>0.59495992663184327</v>
      </c>
    </row>
    <row r="1013" spans="1:10" s="9" customFormat="1" x14ac:dyDescent="0.2">
      <c r="A1013" s="34"/>
      <c r="B1013" s="6">
        <v>5504</v>
      </c>
      <c r="C1013" s="68" t="s">
        <v>22</v>
      </c>
      <c r="D1013" s="92">
        <v>0</v>
      </c>
      <c r="E1013" s="124">
        <v>100</v>
      </c>
      <c r="F1013" s="92">
        <v>0</v>
      </c>
      <c r="G1013" s="124">
        <v>100</v>
      </c>
      <c r="H1013" s="293">
        <v>100</v>
      </c>
      <c r="I1013" s="126">
        <f t="shared" si="60"/>
        <v>100</v>
      </c>
      <c r="J1013" s="128"/>
    </row>
    <row r="1014" spans="1:10" s="9" customFormat="1" ht="25.5" x14ac:dyDescent="0.2">
      <c r="A1014" s="34"/>
      <c r="B1014" s="6">
        <v>5511</v>
      </c>
      <c r="C1014" s="68" t="s">
        <v>173</v>
      </c>
      <c r="D1014" s="92">
        <v>37.78</v>
      </c>
      <c r="E1014" s="124">
        <v>57</v>
      </c>
      <c r="F1014" s="92">
        <v>67.28</v>
      </c>
      <c r="G1014" s="124">
        <v>100</v>
      </c>
      <c r="H1014" s="293">
        <v>1100</v>
      </c>
      <c r="I1014" s="126">
        <f t="shared" si="60"/>
        <v>1032.72</v>
      </c>
      <c r="J1014" s="128">
        <f t="shared" si="59"/>
        <v>15.349583828775266</v>
      </c>
    </row>
    <row r="1015" spans="1:10" s="9" customFormat="1" x14ac:dyDescent="0.2">
      <c r="A1015" s="34"/>
      <c r="B1015" s="6">
        <v>5514</v>
      </c>
      <c r="C1015" s="68" t="s">
        <v>174</v>
      </c>
      <c r="D1015" s="92">
        <v>1063</v>
      </c>
      <c r="E1015" s="124">
        <v>0</v>
      </c>
      <c r="F1015" s="92">
        <v>0</v>
      </c>
      <c r="G1015" s="124">
        <v>0</v>
      </c>
      <c r="H1015" s="293">
        <v>0</v>
      </c>
      <c r="I1015" s="126">
        <f t="shared" si="60"/>
        <v>0</v>
      </c>
      <c r="J1015" s="128"/>
    </row>
    <row r="1016" spans="1:10" s="9" customFormat="1" x14ac:dyDescent="0.2">
      <c r="A1016" s="34"/>
      <c r="B1016" s="6">
        <v>5515</v>
      </c>
      <c r="C1016" s="68" t="s">
        <v>24</v>
      </c>
      <c r="D1016" s="92">
        <v>33454.57</v>
      </c>
      <c r="E1016" s="124">
        <v>8800</v>
      </c>
      <c r="F1016" s="92">
        <v>12402.55</v>
      </c>
      <c r="G1016" s="124">
        <v>2534</v>
      </c>
      <c r="H1016" s="293">
        <v>1534</v>
      </c>
      <c r="I1016" s="126">
        <f t="shared" si="60"/>
        <v>-10868.55</v>
      </c>
      <c r="J1016" s="128">
        <f t="shared" si="59"/>
        <v>-0.87631575764661296</v>
      </c>
    </row>
    <row r="1017" spans="1:10" s="9" customFormat="1" x14ac:dyDescent="0.2">
      <c r="A1017" s="34"/>
      <c r="B1017" s="6">
        <v>5522</v>
      </c>
      <c r="C1017" s="68" t="s">
        <v>66</v>
      </c>
      <c r="D1017" s="92">
        <v>13.49</v>
      </c>
      <c r="E1017" s="124">
        <v>20</v>
      </c>
      <c r="F1017" s="92">
        <v>0</v>
      </c>
      <c r="G1017" s="124">
        <v>20</v>
      </c>
      <c r="H1017" s="293">
        <v>20</v>
      </c>
      <c r="I1017" s="126">
        <f t="shared" si="60"/>
        <v>20</v>
      </c>
      <c r="J1017" s="128"/>
    </row>
    <row r="1018" spans="1:10" s="9" customFormat="1" x14ac:dyDescent="0.2">
      <c r="A1018" s="34"/>
      <c r="B1018" s="6">
        <v>5525</v>
      </c>
      <c r="C1018" s="68" t="s">
        <v>40</v>
      </c>
      <c r="D1018" s="92">
        <v>477.73</v>
      </c>
      <c r="E1018" s="124">
        <v>35100</v>
      </c>
      <c r="F1018" s="92">
        <v>34810.160000000003</v>
      </c>
      <c r="G1018" s="124">
        <v>40000</v>
      </c>
      <c r="H1018" s="293">
        <v>40000</v>
      </c>
      <c r="I1018" s="126">
        <f t="shared" si="60"/>
        <v>5189.8399999999965</v>
      </c>
      <c r="J1018" s="128">
        <f t="shared" si="59"/>
        <v>0.14908980596469523</v>
      </c>
    </row>
    <row r="1019" spans="1:10" s="9" customFormat="1" x14ac:dyDescent="0.2">
      <c r="A1019" s="34" t="s">
        <v>56</v>
      </c>
      <c r="B1019" s="10" t="s">
        <v>187</v>
      </c>
      <c r="C1019" s="177"/>
      <c r="D1019" s="107">
        <f>SUM(D1020+D1025)</f>
        <v>38863.759999999995</v>
      </c>
      <c r="E1019" s="120">
        <f>SUM(E1020+E1025)</f>
        <v>41924</v>
      </c>
      <c r="F1019" s="107">
        <f>SUM(F1020+F1025)</f>
        <v>42964.97</v>
      </c>
      <c r="G1019" s="120">
        <f>SUM(G1020+G1025)</f>
        <v>44100</v>
      </c>
      <c r="H1019" s="294">
        <f>SUM(H1020+H1025)</f>
        <v>44100</v>
      </c>
      <c r="I1019" s="132">
        <f t="shared" si="60"/>
        <v>1135.0299999999988</v>
      </c>
      <c r="J1019" s="133">
        <f t="shared" si="59"/>
        <v>2.6417567613802539E-2</v>
      </c>
    </row>
    <row r="1020" spans="1:10" s="9" customFormat="1" x14ac:dyDescent="0.2">
      <c r="A1020" s="34"/>
      <c r="B1020" s="10">
        <v>50</v>
      </c>
      <c r="C1020" s="67" t="s">
        <v>18</v>
      </c>
      <c r="D1020" s="107">
        <f>SUM(D1021+D1024)</f>
        <v>14395.13</v>
      </c>
      <c r="E1020" s="120">
        <f>SUM(E1021+E1024)</f>
        <v>15414</v>
      </c>
      <c r="F1020" s="107">
        <f>SUM(F1021+F1024)</f>
        <v>16149.98</v>
      </c>
      <c r="G1020" s="120">
        <f>SUM(G1021+G1024)</f>
        <v>17360</v>
      </c>
      <c r="H1020" s="294">
        <f>SUM(H1021+H1024)</f>
        <v>17360</v>
      </c>
      <c r="I1020" s="132">
        <f t="shared" si="60"/>
        <v>1210.0200000000004</v>
      </c>
      <c r="J1020" s="133">
        <f t="shared" si="59"/>
        <v>7.4923931794342868E-2</v>
      </c>
    </row>
    <row r="1021" spans="1:10" s="9" customFormat="1" x14ac:dyDescent="0.2">
      <c r="A1021" s="34"/>
      <c r="B1021" s="6">
        <v>500</v>
      </c>
      <c r="C1021" s="68" t="s">
        <v>171</v>
      </c>
      <c r="D1021" s="158">
        <f>SUM(D1022:D1023)</f>
        <v>10777.47</v>
      </c>
      <c r="E1021" s="124">
        <f>SUM(E1022:E1023)</f>
        <v>11520</v>
      </c>
      <c r="F1021" s="158">
        <f>SUM(F1022:F1023)</f>
        <v>12098.67</v>
      </c>
      <c r="G1021" s="124">
        <f>SUM(G1022:G1023)</f>
        <v>12975</v>
      </c>
      <c r="H1021" s="293">
        <f>SUM(H1022:H1023)</f>
        <v>12975</v>
      </c>
      <c r="I1021" s="126">
        <f t="shared" si="60"/>
        <v>876.32999999999993</v>
      </c>
      <c r="J1021" s="128">
        <f t="shared" si="59"/>
        <v>7.2431928468170481E-2</v>
      </c>
    </row>
    <row r="1022" spans="1:10" s="9" customFormat="1" x14ac:dyDescent="0.2">
      <c r="A1022" s="34"/>
      <c r="B1022" s="6">
        <v>5002</v>
      </c>
      <c r="C1022" s="68" t="s">
        <v>178</v>
      </c>
      <c r="D1022" s="92">
        <v>10153.469999999999</v>
      </c>
      <c r="E1022" s="124">
        <v>10800</v>
      </c>
      <c r="F1022" s="92">
        <v>10790.27</v>
      </c>
      <c r="G1022" s="124">
        <v>11232</v>
      </c>
      <c r="H1022" s="293">
        <v>11232</v>
      </c>
      <c r="I1022" s="126">
        <f t="shared" si="60"/>
        <v>441.72999999999956</v>
      </c>
      <c r="J1022" s="128">
        <f t="shared" si="59"/>
        <v>4.0937807858375974E-2</v>
      </c>
    </row>
    <row r="1023" spans="1:10" s="9" customFormat="1" ht="25.5" x14ac:dyDescent="0.2">
      <c r="A1023" s="34"/>
      <c r="B1023" s="6">
        <v>5005</v>
      </c>
      <c r="C1023" s="68" t="s">
        <v>198</v>
      </c>
      <c r="D1023" s="92">
        <v>624</v>
      </c>
      <c r="E1023" s="124">
        <v>720</v>
      </c>
      <c r="F1023" s="92">
        <v>1308.4000000000001</v>
      </c>
      <c r="G1023" s="124">
        <v>1743</v>
      </c>
      <c r="H1023" s="293">
        <v>1743</v>
      </c>
      <c r="I1023" s="126">
        <f t="shared" si="60"/>
        <v>434.59999999999991</v>
      </c>
      <c r="J1023" s="128">
        <f t="shared" si="59"/>
        <v>0.33216141852644432</v>
      </c>
    </row>
    <row r="1024" spans="1:10" s="9" customFormat="1" x14ac:dyDescent="0.2">
      <c r="A1024" s="34"/>
      <c r="B1024" s="6">
        <v>506</v>
      </c>
      <c r="C1024" s="68" t="s">
        <v>172</v>
      </c>
      <c r="D1024" s="92">
        <v>3617.66</v>
      </c>
      <c r="E1024" s="124">
        <v>3894</v>
      </c>
      <c r="F1024" s="92">
        <v>4051.31</v>
      </c>
      <c r="G1024" s="124">
        <v>4385</v>
      </c>
      <c r="H1024" s="293">
        <v>4385</v>
      </c>
      <c r="I1024" s="126">
        <f t="shared" si="60"/>
        <v>333.69000000000005</v>
      </c>
      <c r="J1024" s="128">
        <f t="shared" si="59"/>
        <v>8.2365950766542184E-2</v>
      </c>
    </row>
    <row r="1025" spans="1:12" s="9" customFormat="1" x14ac:dyDescent="0.2">
      <c r="A1025" s="34"/>
      <c r="B1025" s="10">
        <v>55</v>
      </c>
      <c r="C1025" s="67" t="s">
        <v>19</v>
      </c>
      <c r="D1025" s="107">
        <f>SUM(D1026:D1029)</f>
        <v>24468.629999999997</v>
      </c>
      <c r="E1025" s="120">
        <f>SUM(E1026:E1029)</f>
        <v>26510</v>
      </c>
      <c r="F1025" s="107">
        <f>SUM(F1026:F1029)</f>
        <v>26814.989999999998</v>
      </c>
      <c r="G1025" s="120">
        <f>SUM(G1026:G1028)</f>
        <v>26740</v>
      </c>
      <c r="H1025" s="294">
        <f>SUM(H1026:H1028)</f>
        <v>26740</v>
      </c>
      <c r="I1025" s="132">
        <f t="shared" si="60"/>
        <v>-74.989999999997963</v>
      </c>
      <c r="J1025" s="133">
        <f t="shared" si="59"/>
        <v>-2.7965701273802157E-3</v>
      </c>
    </row>
    <row r="1026" spans="1:12" s="9" customFormat="1" x14ac:dyDescent="0.2">
      <c r="A1026" s="34"/>
      <c r="B1026" s="6">
        <v>5500</v>
      </c>
      <c r="C1026" s="68" t="s">
        <v>20</v>
      </c>
      <c r="D1026" s="92">
        <v>19450.53</v>
      </c>
      <c r="E1026" s="124">
        <v>25200</v>
      </c>
      <c r="F1026" s="92">
        <v>25851.69</v>
      </c>
      <c r="G1026" s="124">
        <v>26400</v>
      </c>
      <c r="H1026" s="293">
        <v>26400</v>
      </c>
      <c r="I1026" s="126">
        <f t="shared" si="60"/>
        <v>548.31000000000131</v>
      </c>
      <c r="J1026" s="128">
        <f t="shared" si="59"/>
        <v>2.1209831929750012E-2</v>
      </c>
    </row>
    <row r="1027" spans="1:12" s="9" customFormat="1" x14ac:dyDescent="0.2">
      <c r="A1027" s="34"/>
      <c r="B1027" s="6">
        <v>5504</v>
      </c>
      <c r="C1027" s="68" t="s">
        <v>22</v>
      </c>
      <c r="D1027" s="92">
        <v>134.1</v>
      </c>
      <c r="E1027" s="124">
        <v>310</v>
      </c>
      <c r="F1027" s="92">
        <v>201.5</v>
      </c>
      <c r="G1027" s="124">
        <v>340</v>
      </c>
      <c r="H1027" s="293">
        <v>340</v>
      </c>
      <c r="I1027" s="126">
        <f t="shared" si="60"/>
        <v>138.5</v>
      </c>
      <c r="J1027" s="128">
        <f t="shared" si="59"/>
        <v>0.6873449131513647</v>
      </c>
    </row>
    <row r="1028" spans="1:12" s="9" customFormat="1" x14ac:dyDescent="0.2">
      <c r="A1028" s="34"/>
      <c r="B1028" s="6">
        <v>5515</v>
      </c>
      <c r="C1028" s="68" t="s">
        <v>24</v>
      </c>
      <c r="D1028" s="93">
        <v>0</v>
      </c>
      <c r="E1028" s="124">
        <v>1000</v>
      </c>
      <c r="F1028" s="93">
        <v>761.8</v>
      </c>
      <c r="G1028" s="124">
        <v>0</v>
      </c>
      <c r="H1028" s="293">
        <v>0</v>
      </c>
      <c r="I1028" s="126">
        <f t="shared" si="60"/>
        <v>-761.8</v>
      </c>
      <c r="J1028" s="128">
        <f t="shared" si="59"/>
        <v>-1</v>
      </c>
    </row>
    <row r="1029" spans="1:12" s="9" customFormat="1" x14ac:dyDescent="0.2">
      <c r="A1029" s="34"/>
      <c r="B1029" s="6">
        <v>5500</v>
      </c>
      <c r="C1029" s="68" t="s">
        <v>658</v>
      </c>
      <c r="D1029" s="93">
        <v>4884</v>
      </c>
      <c r="E1029" s="124">
        <v>0</v>
      </c>
      <c r="F1029" s="93">
        <v>0</v>
      </c>
      <c r="G1029" s="124">
        <v>0</v>
      </c>
      <c r="H1029" s="293">
        <v>0</v>
      </c>
      <c r="I1029" s="126">
        <f t="shared" si="60"/>
        <v>0</v>
      </c>
      <c r="J1029" s="128"/>
    </row>
    <row r="1030" spans="1:12" s="9" customFormat="1" x14ac:dyDescent="0.2">
      <c r="A1030" s="34" t="s">
        <v>536</v>
      </c>
      <c r="B1030" s="10" t="s">
        <v>537</v>
      </c>
      <c r="C1030" s="177"/>
      <c r="D1030" s="107">
        <f t="shared" ref="D1030:H1031" si="61">SUM(D1031)</f>
        <v>12494</v>
      </c>
      <c r="E1030" s="120">
        <f t="shared" si="61"/>
        <v>11928</v>
      </c>
      <c r="F1030" s="107">
        <f t="shared" si="61"/>
        <v>11928</v>
      </c>
      <c r="G1030" s="120">
        <f t="shared" si="61"/>
        <v>11928</v>
      </c>
      <c r="H1030" s="294">
        <f t="shared" si="61"/>
        <v>11928</v>
      </c>
      <c r="I1030" s="132">
        <f t="shared" si="60"/>
        <v>0</v>
      </c>
      <c r="J1030" s="133">
        <f t="shared" si="59"/>
        <v>0</v>
      </c>
    </row>
    <row r="1031" spans="1:12" s="9" customFormat="1" x14ac:dyDescent="0.2">
      <c r="A1031" s="34"/>
      <c r="B1031" s="23">
        <v>4500</v>
      </c>
      <c r="C1031" s="24" t="s">
        <v>99</v>
      </c>
      <c r="D1031" s="107">
        <f t="shared" si="61"/>
        <v>12494</v>
      </c>
      <c r="E1031" s="120">
        <f t="shared" si="61"/>
        <v>11928</v>
      </c>
      <c r="F1031" s="107">
        <f t="shared" si="61"/>
        <v>11928</v>
      </c>
      <c r="G1031" s="120">
        <f t="shared" si="61"/>
        <v>11928</v>
      </c>
      <c r="H1031" s="294">
        <f t="shared" si="61"/>
        <v>11928</v>
      </c>
      <c r="I1031" s="132">
        <f t="shared" si="60"/>
        <v>0</v>
      </c>
      <c r="J1031" s="133">
        <f t="shared" si="59"/>
        <v>0</v>
      </c>
    </row>
    <row r="1032" spans="1:12" s="9" customFormat="1" ht="13.5" thickBot="1" x14ac:dyDescent="0.25">
      <c r="A1032" s="34"/>
      <c r="B1032" s="6"/>
      <c r="C1032" s="68" t="s">
        <v>509</v>
      </c>
      <c r="D1032" s="96">
        <v>12494</v>
      </c>
      <c r="E1032" s="169">
        <v>11928</v>
      </c>
      <c r="F1032" s="96">
        <v>11928</v>
      </c>
      <c r="G1032" s="169">
        <v>11928</v>
      </c>
      <c r="H1032" s="318">
        <v>11928</v>
      </c>
      <c r="I1032" s="126">
        <f t="shared" si="60"/>
        <v>0</v>
      </c>
      <c r="J1032" s="128">
        <f t="shared" si="59"/>
        <v>0</v>
      </c>
    </row>
    <row r="1033" spans="1:12" ht="13.5" thickBot="1" x14ac:dyDescent="0.25">
      <c r="A1033" s="209" t="s">
        <v>57</v>
      </c>
      <c r="B1033" s="181" t="s">
        <v>129</v>
      </c>
      <c r="C1033" s="212"/>
      <c r="D1033" s="213">
        <f>D1034+D1059+D1069+D1093+D1095+D1125+D1133+D1142+D1165+D1185+D1188+D1191+D1217+D1220+D1247+D1251+D1257+D1262+D1267+D1269+D1297+D1328+D1333+D1362+D1368+D1371+D1394+D1399+D1404+D1417+D1428+D1439+D1445+D1454+D1457+D1472+D1483+D1512+D1523+D1527+D1531+D1534+D1546+D1557+D1560+D1570+D1573+D1576+D1594+D1603</f>
        <v>5248649.5100000026</v>
      </c>
      <c r="E1033" s="215">
        <f>E1034+E1059+E1069+E1095+E1125+E1133+E1142+E1165+E1185+E1188+E1191+E1220+E1247+E1251+E1257+E1262+E1269+E1297+E1328+E1333+E1362+E1368+E1371+E1394+E1399+E1404+E1417+E1428+E1439+E1445+E1454+E1457+E1472+E1483+E1512+E1523+E1527+E1531+E1534+E1546+E1557+E1560+E1570+E1573+E1576+E1594+E1603</f>
        <v>8987396</v>
      </c>
      <c r="F1033" s="213">
        <f>F1034+F1059+F1069+F1095+F1122+F1125+F1133+F1142+F1165+F1185+F1188+F1191+F1217+F1220+F1247+F1251+F1257+F1262+F1267+F1269+F1295+F1297+F1326+F1328+F1333+F1362+F1368+F1371+F1394+F1399+F1404+F1417+F1428+F1439+F1445+F1451+F1454+F1457+F1472+F1483+F1493+F1512+F1523+F1527+F1531+F1534+F1546+F1557+F1560+F1570+F1573+F1576+F1594+F1603</f>
        <v>5571329.7600000016</v>
      </c>
      <c r="G1033" s="215">
        <f>G1034+G1059+G1069+G1095+G1125+G1133+G1142+G1165+G1185+G1188+G1191+G1220+G1247+G1251+G1257+G1262+G1269+G1297+G1328+G1333+G1362+G1368+G1371+G1394+G1399+G1404+G1417+G1428+G1439+G1445+G1454+G1457+G1472+G1483+G1512+G1523+G1527+G1531+G1534+G1546+G1557+G1560+G1570+G1573+G1576+G1594+G1603</f>
        <v>7118649</v>
      </c>
      <c r="H1033" s="304">
        <f>H1034+H1059+H1069+H1095+H1125+H1133+H1142+H1165+H1185+H1188+H1191+H1220+H1247+H1251+H1257+H1262+H1269+H1297+H1328+H1333+H1362+H1368+H1371+H1394+H1399+H1404+H1417+H1428+H1439+H1445+H1451+H1454+H1457+H1472+H1483+H1493+H1502+H1505+H1512+H1523+H1527+H1531+H1534+H1546+H1557+H1560+H1570+H1573+H1576+H1594+H1603</f>
        <v>7121649</v>
      </c>
      <c r="I1033" s="184">
        <f>H1033-F1033</f>
        <v>1550319.2399999984</v>
      </c>
      <c r="J1033" s="185">
        <f>SUM(H1033/F1033-1)</f>
        <v>0.27826736287101372</v>
      </c>
      <c r="K1033" s="9"/>
      <c r="L1033" s="325"/>
    </row>
    <row r="1034" spans="1:12" s="9" customFormat="1" x14ac:dyDescent="0.2">
      <c r="A1034" s="51" t="s">
        <v>439</v>
      </c>
      <c r="B1034" s="16" t="s">
        <v>79</v>
      </c>
      <c r="C1034" s="178"/>
      <c r="D1034" s="165">
        <f>SUM(D1035+D1041+D1055)</f>
        <v>449925.84</v>
      </c>
      <c r="E1034" s="168">
        <f>SUM(E1035+E1041+E1055)</f>
        <v>1099963</v>
      </c>
      <c r="F1034" s="165">
        <f>SUM(F1035+F1041+F1055)</f>
        <v>516149.52</v>
      </c>
      <c r="G1034" s="168">
        <f>SUM(G1035+G1041+G1055)</f>
        <v>1704106</v>
      </c>
      <c r="H1034" s="320">
        <f>SUM(H1035+H1041+H1055)</f>
        <v>1704106</v>
      </c>
      <c r="I1034" s="132">
        <f t="shared" si="60"/>
        <v>1187956.48</v>
      </c>
      <c r="J1034" s="133">
        <f>SUM(H1034/F1034-1)</f>
        <v>2.3015743190074067</v>
      </c>
      <c r="L1034" s="278"/>
    </row>
    <row r="1035" spans="1:12" s="9" customFormat="1" x14ac:dyDescent="0.2">
      <c r="A1035" s="34"/>
      <c r="B1035" s="10">
        <v>50</v>
      </c>
      <c r="C1035" s="67" t="s">
        <v>18</v>
      </c>
      <c r="D1035" s="107">
        <f>SUM(D1036+D1040)</f>
        <v>341773.11</v>
      </c>
      <c r="E1035" s="120">
        <f>SUM(E1036+E1040)</f>
        <v>395199</v>
      </c>
      <c r="F1035" s="279">
        <f>SUM(F1036+F1039+F1040)</f>
        <v>395199</v>
      </c>
      <c r="G1035" s="120">
        <f>SUM(G1036+G1040)</f>
        <v>411970</v>
      </c>
      <c r="H1035" s="294">
        <f>SUM(H1036+H1040)</f>
        <v>411970</v>
      </c>
      <c r="I1035" s="132">
        <f t="shared" si="60"/>
        <v>16771</v>
      </c>
      <c r="J1035" s="133">
        <f>SUM(H1035/F1035-1)</f>
        <v>4.2436848271377281E-2</v>
      </c>
      <c r="L1035" s="218"/>
    </row>
    <row r="1036" spans="1:12" s="9" customFormat="1" x14ac:dyDescent="0.2">
      <c r="A1036" s="34"/>
      <c r="B1036" s="6">
        <v>500</v>
      </c>
      <c r="C1036" s="68" t="s">
        <v>171</v>
      </c>
      <c r="D1036" s="158">
        <f>SUM(D1037:D1038)</f>
        <v>256290.52</v>
      </c>
      <c r="E1036" s="124">
        <f>SUM(E1037)</f>
        <v>295366</v>
      </c>
      <c r="F1036" s="280">
        <f>SUM(F1037:F1038)</f>
        <v>296696.24</v>
      </c>
      <c r="G1036" s="124">
        <f>SUM(G1037)</f>
        <v>307900</v>
      </c>
      <c r="H1036" s="293">
        <f>SUM(H1037)</f>
        <v>307900</v>
      </c>
      <c r="I1036" s="126">
        <f t="shared" si="60"/>
        <v>11203.760000000009</v>
      </c>
      <c r="J1036" s="128">
        <f t="shared" si="59"/>
        <v>3.7761718854273374E-2</v>
      </c>
      <c r="L1036" s="278"/>
    </row>
    <row r="1037" spans="1:12" s="9" customFormat="1" x14ac:dyDescent="0.2">
      <c r="A1037" s="34"/>
      <c r="B1037" s="6">
        <v>5002</v>
      </c>
      <c r="C1037" s="68" t="s">
        <v>178</v>
      </c>
      <c r="D1037" s="92">
        <v>256010.34</v>
      </c>
      <c r="E1037" s="124">
        <v>295366</v>
      </c>
      <c r="F1037" s="92">
        <v>296123.59999999998</v>
      </c>
      <c r="G1037" s="124">
        <v>307900</v>
      </c>
      <c r="H1037" s="293">
        <v>307900</v>
      </c>
      <c r="I1037" s="126">
        <f t="shared" si="60"/>
        <v>11776.400000000023</v>
      </c>
      <c r="J1037" s="128">
        <f t="shared" si="59"/>
        <v>3.9768529087178539E-2</v>
      </c>
    </row>
    <row r="1038" spans="1:12" s="9" customFormat="1" ht="25.5" x14ac:dyDescent="0.2">
      <c r="A1038" s="34"/>
      <c r="B1038" s="6">
        <v>5005</v>
      </c>
      <c r="C1038" s="68" t="s">
        <v>198</v>
      </c>
      <c r="D1038" s="92">
        <v>280.18</v>
      </c>
      <c r="E1038" s="124"/>
      <c r="F1038" s="92">
        <v>572.64</v>
      </c>
      <c r="G1038" s="124"/>
      <c r="H1038" s="293"/>
      <c r="I1038" s="126">
        <f t="shared" si="60"/>
        <v>-572.64</v>
      </c>
      <c r="J1038" s="128">
        <f t="shared" si="59"/>
        <v>-1</v>
      </c>
    </row>
    <row r="1039" spans="1:12" s="9" customFormat="1" x14ac:dyDescent="0.2">
      <c r="A1039" s="34"/>
      <c r="B1039" s="6">
        <v>5050</v>
      </c>
      <c r="C1039" s="68" t="s">
        <v>65</v>
      </c>
      <c r="D1039" s="92"/>
      <c r="E1039" s="124"/>
      <c r="F1039" s="92">
        <v>118.32</v>
      </c>
      <c r="G1039" s="124"/>
      <c r="H1039" s="293"/>
      <c r="I1039" s="126">
        <f t="shared" si="60"/>
        <v>-118.32</v>
      </c>
      <c r="J1039" s="128">
        <f t="shared" si="59"/>
        <v>-1</v>
      </c>
    </row>
    <row r="1040" spans="1:12" s="9" customFormat="1" x14ac:dyDescent="0.2">
      <c r="A1040" s="34"/>
      <c r="B1040" s="6">
        <v>506</v>
      </c>
      <c r="C1040" s="68" t="s">
        <v>172</v>
      </c>
      <c r="D1040" s="92">
        <v>85482.59</v>
      </c>
      <c r="E1040" s="124">
        <v>99833</v>
      </c>
      <c r="F1040" s="92">
        <v>98384.44</v>
      </c>
      <c r="G1040" s="124">
        <v>104070</v>
      </c>
      <c r="H1040" s="293">
        <v>104070</v>
      </c>
      <c r="I1040" s="126">
        <f t="shared" si="60"/>
        <v>5685.5599999999977</v>
      </c>
      <c r="J1040" s="128">
        <f t="shared" si="59"/>
        <v>5.77892195147931E-2</v>
      </c>
    </row>
    <row r="1041" spans="1:10" s="9" customFormat="1" x14ac:dyDescent="0.2">
      <c r="A1041" s="34"/>
      <c r="B1041" s="10">
        <v>55</v>
      </c>
      <c r="C1041" s="67" t="s">
        <v>19</v>
      </c>
      <c r="D1041" s="107">
        <f>SUM(D1042:D1054)</f>
        <v>85708.530000000013</v>
      </c>
      <c r="E1041" s="120">
        <f>SUM(E1042:E1054)</f>
        <v>90151</v>
      </c>
      <c r="F1041" s="279">
        <f>SUM(F1042:F1053)</f>
        <v>78350.52</v>
      </c>
      <c r="G1041" s="120">
        <f>SUM(G1042:G1054)</f>
        <v>90153</v>
      </c>
      <c r="H1041" s="294">
        <f>SUM(H1042:H1054)</f>
        <v>90153</v>
      </c>
      <c r="I1041" s="132">
        <f t="shared" si="60"/>
        <v>11802.479999999996</v>
      </c>
      <c r="J1041" s="133">
        <f t="shared" si="59"/>
        <v>0.1506369070683895</v>
      </c>
    </row>
    <row r="1042" spans="1:10" s="9" customFormat="1" x14ac:dyDescent="0.2">
      <c r="A1042" s="34"/>
      <c r="B1042" s="6">
        <v>5500</v>
      </c>
      <c r="C1042" s="68" t="s">
        <v>20</v>
      </c>
      <c r="D1042" s="92">
        <v>1145.0899999999999</v>
      </c>
      <c r="E1042" s="124">
        <v>1197</v>
      </c>
      <c r="F1042" s="92">
        <v>1407.59</v>
      </c>
      <c r="G1042" s="124">
        <v>1163</v>
      </c>
      <c r="H1042" s="293">
        <v>1163</v>
      </c>
      <c r="I1042" s="126">
        <f t="shared" si="60"/>
        <v>-244.58999999999992</v>
      </c>
      <c r="J1042" s="128">
        <f t="shared" ref="J1042:J1105" si="62">SUM(H1042/F1042-1)</f>
        <v>-0.17376508784518219</v>
      </c>
    </row>
    <row r="1043" spans="1:10" s="9" customFormat="1" x14ac:dyDescent="0.2">
      <c r="A1043" s="34"/>
      <c r="B1043" s="6">
        <v>5503</v>
      </c>
      <c r="C1043" s="68" t="s">
        <v>21</v>
      </c>
      <c r="D1043" s="92"/>
      <c r="E1043" s="124"/>
      <c r="F1043" s="92">
        <v>7.98</v>
      </c>
      <c r="G1043" s="124"/>
      <c r="H1043" s="293"/>
      <c r="I1043" s="126">
        <f t="shared" ref="I1043:I1106" si="63">H1043-F1043</f>
        <v>-7.98</v>
      </c>
      <c r="J1043" s="128">
        <f t="shared" si="62"/>
        <v>-1</v>
      </c>
    </row>
    <row r="1044" spans="1:10" s="9" customFormat="1" x14ac:dyDescent="0.2">
      <c r="A1044" s="34"/>
      <c r="B1044" s="6">
        <v>5504</v>
      </c>
      <c r="C1044" s="68" t="s">
        <v>22</v>
      </c>
      <c r="D1044" s="92">
        <v>2454.04</v>
      </c>
      <c r="E1044" s="124">
        <v>2000</v>
      </c>
      <c r="F1044" s="92">
        <v>1780.86</v>
      </c>
      <c r="G1044" s="124">
        <v>2000</v>
      </c>
      <c r="H1044" s="293">
        <v>2000</v>
      </c>
      <c r="I1044" s="126">
        <f t="shared" si="63"/>
        <v>219.1400000000001</v>
      </c>
      <c r="J1044" s="128">
        <f t="shared" si="62"/>
        <v>0.12305290702244998</v>
      </c>
    </row>
    <row r="1045" spans="1:10" s="9" customFormat="1" ht="25.5" x14ac:dyDescent="0.2">
      <c r="A1045" s="34"/>
      <c r="B1045" s="6">
        <v>5511</v>
      </c>
      <c r="C1045" s="68" t="s">
        <v>173</v>
      </c>
      <c r="D1045" s="92">
        <v>38623.83</v>
      </c>
      <c r="E1045" s="124">
        <v>39798</v>
      </c>
      <c r="F1045" s="92">
        <v>37939.81</v>
      </c>
      <c r="G1045" s="124">
        <v>40200</v>
      </c>
      <c r="H1045" s="293">
        <v>40200</v>
      </c>
      <c r="I1045" s="126">
        <f t="shared" si="63"/>
        <v>2260.1900000000023</v>
      </c>
      <c r="J1045" s="128">
        <f t="shared" si="62"/>
        <v>5.9573044778031381E-2</v>
      </c>
    </row>
    <row r="1046" spans="1:10" s="9" customFormat="1" x14ac:dyDescent="0.2">
      <c r="A1046" s="34"/>
      <c r="B1046" s="6">
        <v>5513</v>
      </c>
      <c r="C1046" s="68" t="s">
        <v>23</v>
      </c>
      <c r="D1046" s="93">
        <v>0</v>
      </c>
      <c r="E1046" s="124">
        <v>100</v>
      </c>
      <c r="F1046" s="92">
        <v>64.8</v>
      </c>
      <c r="G1046" s="124">
        <v>100</v>
      </c>
      <c r="H1046" s="293">
        <v>100</v>
      </c>
      <c r="I1046" s="126">
        <f t="shared" si="63"/>
        <v>35.200000000000003</v>
      </c>
      <c r="J1046" s="128">
        <f t="shared" si="62"/>
        <v>0.54320987654320985</v>
      </c>
    </row>
    <row r="1047" spans="1:10" s="9" customFormat="1" x14ac:dyDescent="0.2">
      <c r="A1047" s="34"/>
      <c r="B1047" s="6">
        <v>5514</v>
      </c>
      <c r="C1047" s="68" t="s">
        <v>174</v>
      </c>
      <c r="D1047" s="92">
        <v>3322.8</v>
      </c>
      <c r="E1047" s="124">
        <v>2850</v>
      </c>
      <c r="F1047" s="92">
        <v>2469.44</v>
      </c>
      <c r="G1047" s="124">
        <v>3500</v>
      </c>
      <c r="H1047" s="293">
        <v>3500</v>
      </c>
      <c r="I1047" s="126">
        <f t="shared" si="63"/>
        <v>1030.56</v>
      </c>
      <c r="J1047" s="128">
        <f t="shared" si="62"/>
        <v>0.41732538551250475</v>
      </c>
    </row>
    <row r="1048" spans="1:10" s="9" customFormat="1" x14ac:dyDescent="0.2">
      <c r="A1048" s="34"/>
      <c r="B1048" s="6">
        <v>5515</v>
      </c>
      <c r="C1048" s="68" t="s">
        <v>24</v>
      </c>
      <c r="D1048" s="92">
        <v>6187.11</v>
      </c>
      <c r="E1048" s="124">
        <v>8693</v>
      </c>
      <c r="F1048" s="92">
        <v>1713.7</v>
      </c>
      <c r="G1048" s="124">
        <v>8990</v>
      </c>
      <c r="H1048" s="293">
        <v>8990</v>
      </c>
      <c r="I1048" s="126">
        <f t="shared" si="63"/>
        <v>7276.3</v>
      </c>
      <c r="J1048" s="128">
        <f t="shared" si="62"/>
        <v>4.2459590360039678</v>
      </c>
    </row>
    <row r="1049" spans="1:10" s="9" customFormat="1" x14ac:dyDescent="0.2">
      <c r="A1049" s="34"/>
      <c r="B1049" s="6">
        <v>5521</v>
      </c>
      <c r="C1049" s="68" t="s">
        <v>85</v>
      </c>
      <c r="D1049" s="92">
        <v>17283.830000000002</v>
      </c>
      <c r="E1049" s="124">
        <v>18000</v>
      </c>
      <c r="F1049" s="92">
        <v>17308.830000000002</v>
      </c>
      <c r="G1049" s="124">
        <v>17000</v>
      </c>
      <c r="H1049" s="293">
        <v>17000</v>
      </c>
      <c r="I1049" s="126">
        <f t="shared" si="63"/>
        <v>-308.83000000000175</v>
      </c>
      <c r="J1049" s="128">
        <f t="shared" si="62"/>
        <v>-1.7842338274741909E-2</v>
      </c>
    </row>
    <row r="1050" spans="1:10" s="9" customFormat="1" x14ac:dyDescent="0.2">
      <c r="A1050" s="34"/>
      <c r="B1050" s="6">
        <v>5522</v>
      </c>
      <c r="C1050" s="68" t="s">
        <v>66</v>
      </c>
      <c r="D1050" s="92">
        <v>80.63</v>
      </c>
      <c r="E1050" s="124">
        <v>150</v>
      </c>
      <c r="F1050" s="92">
        <v>18</v>
      </c>
      <c r="G1050" s="124">
        <v>150</v>
      </c>
      <c r="H1050" s="293">
        <v>150</v>
      </c>
      <c r="I1050" s="126">
        <f t="shared" si="63"/>
        <v>132</v>
      </c>
      <c r="J1050" s="128">
        <f t="shared" si="62"/>
        <v>7.3333333333333339</v>
      </c>
    </row>
    <row r="1051" spans="1:10" s="9" customFormat="1" x14ac:dyDescent="0.2">
      <c r="A1051" s="34"/>
      <c r="B1051" s="6">
        <v>5524</v>
      </c>
      <c r="C1051" s="68" t="s">
        <v>26</v>
      </c>
      <c r="D1051" s="92">
        <v>15344.46</v>
      </c>
      <c r="E1051" s="124">
        <v>16538</v>
      </c>
      <c r="F1051" s="92">
        <v>15188.63</v>
      </c>
      <c r="G1051" s="124">
        <v>15750</v>
      </c>
      <c r="H1051" s="293">
        <v>15750</v>
      </c>
      <c r="I1051" s="126">
        <f t="shared" si="63"/>
        <v>561.3700000000008</v>
      </c>
      <c r="J1051" s="128">
        <f t="shared" si="62"/>
        <v>3.6959883807822003E-2</v>
      </c>
    </row>
    <row r="1052" spans="1:10" s="9" customFormat="1" x14ac:dyDescent="0.2">
      <c r="A1052" s="34"/>
      <c r="B1052" s="6">
        <v>5525</v>
      </c>
      <c r="C1052" s="68" t="s">
        <v>40</v>
      </c>
      <c r="D1052" s="92">
        <v>1134.74</v>
      </c>
      <c r="E1052" s="124">
        <v>675</v>
      </c>
      <c r="F1052" s="92">
        <v>430.88</v>
      </c>
      <c r="G1052" s="124">
        <v>1000</v>
      </c>
      <c r="H1052" s="293">
        <v>1000</v>
      </c>
      <c r="I1052" s="126">
        <f t="shared" si="63"/>
        <v>569.12</v>
      </c>
      <c r="J1052" s="128">
        <f t="shared" si="62"/>
        <v>1.3208317861121426</v>
      </c>
    </row>
    <row r="1053" spans="1:10" s="9" customFormat="1" x14ac:dyDescent="0.2">
      <c r="A1053" s="34"/>
      <c r="B1053" s="6">
        <v>5532</v>
      </c>
      <c r="C1053" s="68" t="s">
        <v>64</v>
      </c>
      <c r="D1053" s="92">
        <v>132</v>
      </c>
      <c r="E1053" s="124">
        <v>150</v>
      </c>
      <c r="F1053" s="92">
        <v>20</v>
      </c>
      <c r="G1053" s="124">
        <v>300</v>
      </c>
      <c r="H1053" s="293">
        <v>300</v>
      </c>
      <c r="I1053" s="126">
        <f t="shared" si="63"/>
        <v>280</v>
      </c>
      <c r="J1053" s="128">
        <f t="shared" si="62"/>
        <v>14</v>
      </c>
    </row>
    <row r="1054" spans="1:10" s="9" customFormat="1" x14ac:dyDescent="0.2">
      <c r="A1054" s="34"/>
      <c r="B1054" s="6">
        <v>5539</v>
      </c>
      <c r="C1054" s="68" t="s">
        <v>188</v>
      </c>
      <c r="D1054" s="92">
        <v>0</v>
      </c>
      <c r="E1054" s="124">
        <v>0</v>
      </c>
      <c r="F1054" s="158">
        <v>39</v>
      </c>
      <c r="G1054" s="124">
        <v>0</v>
      </c>
      <c r="H1054" s="293">
        <v>0</v>
      </c>
      <c r="I1054" s="126">
        <f t="shared" si="63"/>
        <v>-39</v>
      </c>
      <c r="J1054" s="128">
        <f t="shared" si="62"/>
        <v>-1</v>
      </c>
    </row>
    <row r="1055" spans="1:10" x14ac:dyDescent="0.2">
      <c r="A1055" s="36"/>
      <c r="B1055" s="10">
        <v>15</v>
      </c>
      <c r="C1055" s="67" t="s">
        <v>199</v>
      </c>
      <c r="D1055" s="107">
        <f t="shared" ref="D1055:H1056" si="64">SUM(D1056)</f>
        <v>22444.2</v>
      </c>
      <c r="E1055" s="120">
        <f t="shared" si="64"/>
        <v>614613</v>
      </c>
      <c r="F1055" s="107">
        <f t="shared" si="64"/>
        <v>42600</v>
      </c>
      <c r="G1055" s="120">
        <f t="shared" si="64"/>
        <v>1201983</v>
      </c>
      <c r="H1055" s="294">
        <f t="shared" si="64"/>
        <v>1201983</v>
      </c>
      <c r="I1055" s="132">
        <f t="shared" si="63"/>
        <v>1159383</v>
      </c>
      <c r="J1055" s="133">
        <f t="shared" si="62"/>
        <v>27.21556338028169</v>
      </c>
    </row>
    <row r="1056" spans="1:10" x14ac:dyDescent="0.2">
      <c r="A1056" s="36"/>
      <c r="B1056" s="6">
        <v>1551</v>
      </c>
      <c r="C1056" s="68" t="s">
        <v>186</v>
      </c>
      <c r="D1056" s="158">
        <f>SUM(D1057:D1058)</f>
        <v>22444.2</v>
      </c>
      <c r="E1056" s="124">
        <f>SUM(E1057:E1058)</f>
        <v>614613</v>
      </c>
      <c r="F1056" s="158">
        <f>SUM(F1057:F1058)</f>
        <v>42600</v>
      </c>
      <c r="G1056" s="124">
        <f t="shared" si="64"/>
        <v>1201983</v>
      </c>
      <c r="H1056" s="293">
        <f t="shared" si="64"/>
        <v>1201983</v>
      </c>
      <c r="I1056" s="126">
        <f t="shared" si="63"/>
        <v>1159383</v>
      </c>
      <c r="J1056" s="128">
        <f t="shared" si="62"/>
        <v>27.21556338028169</v>
      </c>
    </row>
    <row r="1057" spans="1:10" ht="51" x14ac:dyDescent="0.2">
      <c r="A1057" s="36"/>
      <c r="B1057" s="6"/>
      <c r="C1057" s="68" t="s">
        <v>634</v>
      </c>
      <c r="D1057" s="158">
        <v>22444.2</v>
      </c>
      <c r="E1057" s="124">
        <v>614613</v>
      </c>
      <c r="F1057" s="158">
        <v>0</v>
      </c>
      <c r="G1057" s="124">
        <v>1201983</v>
      </c>
      <c r="H1057" s="293">
        <v>1201983</v>
      </c>
      <c r="I1057" s="126">
        <f t="shared" si="63"/>
        <v>1201983</v>
      </c>
      <c r="J1057" s="128"/>
    </row>
    <row r="1058" spans="1:10" ht="25.5" x14ac:dyDescent="0.2">
      <c r="A1058" s="36"/>
      <c r="B1058" s="6"/>
      <c r="C1058" s="68" t="s">
        <v>437</v>
      </c>
      <c r="D1058" s="158">
        <v>0</v>
      </c>
      <c r="E1058" s="124">
        <v>0</v>
      </c>
      <c r="F1058" s="158">
        <v>42600</v>
      </c>
      <c r="G1058" s="124">
        <v>0</v>
      </c>
      <c r="H1058" s="293">
        <v>0</v>
      </c>
      <c r="I1058" s="126">
        <f t="shared" si="63"/>
        <v>-42600</v>
      </c>
      <c r="J1058" s="128">
        <f t="shared" si="62"/>
        <v>-1</v>
      </c>
    </row>
    <row r="1059" spans="1:10" x14ac:dyDescent="0.2">
      <c r="A1059" s="34" t="s">
        <v>440</v>
      </c>
      <c r="B1059" s="10" t="s">
        <v>438</v>
      </c>
      <c r="C1059" s="177"/>
      <c r="D1059" s="107">
        <f>SUM(D1060)</f>
        <v>1038.8</v>
      </c>
      <c r="E1059" s="120">
        <f>SUM(E1060)</f>
        <v>4476</v>
      </c>
      <c r="F1059" s="107">
        <f>SUM(F1060)</f>
        <v>5432</v>
      </c>
      <c r="G1059" s="120">
        <f>SUM(G1060)</f>
        <v>0</v>
      </c>
      <c r="H1059" s="294">
        <f>SUM(H1060)</f>
        <v>0</v>
      </c>
      <c r="I1059" s="132">
        <f t="shared" si="63"/>
        <v>-5432</v>
      </c>
      <c r="J1059" s="133">
        <f t="shared" si="62"/>
        <v>-1</v>
      </c>
    </row>
    <row r="1060" spans="1:10" x14ac:dyDescent="0.2">
      <c r="A1060" s="36"/>
      <c r="B1060" s="10">
        <v>55</v>
      </c>
      <c r="C1060" s="67" t="s">
        <v>19</v>
      </c>
      <c r="D1060" s="97">
        <v>1038.8</v>
      </c>
      <c r="E1060" s="120">
        <f>SUM(E1061+E1063+E1065+E1067)</f>
        <v>4476</v>
      </c>
      <c r="F1060" s="107">
        <f>SUM(F1061+F1063+F1065+F1067)</f>
        <v>5432</v>
      </c>
      <c r="G1060" s="232">
        <v>0</v>
      </c>
      <c r="H1060" s="74">
        <v>0</v>
      </c>
      <c r="I1060" s="132">
        <f t="shared" si="63"/>
        <v>-5432</v>
      </c>
      <c r="J1060" s="133">
        <f t="shared" si="62"/>
        <v>-1</v>
      </c>
    </row>
    <row r="1061" spans="1:10" x14ac:dyDescent="0.2">
      <c r="A1061" s="36"/>
      <c r="B1061" s="6">
        <v>5504</v>
      </c>
      <c r="C1061" s="68" t="s">
        <v>22</v>
      </c>
      <c r="D1061" s="93"/>
      <c r="E1061" s="124">
        <f>SUM(E1062)</f>
        <v>476</v>
      </c>
      <c r="F1061" s="158">
        <f>SUM(F1062)</f>
        <v>1042</v>
      </c>
      <c r="G1061" s="233"/>
      <c r="H1061" s="260"/>
      <c r="I1061" s="126">
        <f t="shared" si="63"/>
        <v>-1042</v>
      </c>
      <c r="J1061" s="128">
        <f t="shared" si="62"/>
        <v>-1</v>
      </c>
    </row>
    <row r="1062" spans="1:10" ht="25.5" x14ac:dyDescent="0.2">
      <c r="A1062" s="36" t="s">
        <v>568</v>
      </c>
      <c r="B1062" s="6"/>
      <c r="C1062" s="68" t="s">
        <v>442</v>
      </c>
      <c r="D1062" s="99"/>
      <c r="E1062" s="124">
        <v>476</v>
      </c>
      <c r="F1062" s="158">
        <v>1042</v>
      </c>
      <c r="G1062" s="233"/>
      <c r="H1062" s="260"/>
      <c r="I1062" s="126">
        <f t="shared" si="63"/>
        <v>-1042</v>
      </c>
      <c r="J1062" s="128">
        <f t="shared" si="62"/>
        <v>-1</v>
      </c>
    </row>
    <row r="1063" spans="1:10" x14ac:dyDescent="0.2">
      <c r="A1063" s="36"/>
      <c r="B1063" s="6">
        <v>5515</v>
      </c>
      <c r="C1063" s="68" t="s">
        <v>24</v>
      </c>
      <c r="D1063" s="93"/>
      <c r="E1063" s="124">
        <f>SUM(E1064)</f>
        <v>4000</v>
      </c>
      <c r="F1063" s="158">
        <f>SUM(F1064)</f>
        <v>0</v>
      </c>
      <c r="G1063" s="233"/>
      <c r="H1063" s="260"/>
      <c r="I1063" s="126"/>
      <c r="J1063" s="128"/>
    </row>
    <row r="1064" spans="1:10" ht="25.5" x14ac:dyDescent="0.2">
      <c r="A1064" s="36"/>
      <c r="B1064" s="6"/>
      <c r="C1064" s="68" t="s">
        <v>282</v>
      </c>
      <c r="D1064" s="99"/>
      <c r="E1064" s="124">
        <v>4000</v>
      </c>
      <c r="F1064" s="158">
        <v>0</v>
      </c>
      <c r="G1064" s="233"/>
      <c r="H1064" s="260"/>
      <c r="I1064" s="126"/>
      <c r="J1064" s="128"/>
    </row>
    <row r="1065" spans="1:10" x14ac:dyDescent="0.2">
      <c r="A1065" s="36"/>
      <c r="B1065" s="6">
        <v>5524</v>
      </c>
      <c r="C1065" s="56" t="s">
        <v>26</v>
      </c>
      <c r="D1065" s="99"/>
      <c r="E1065" s="124">
        <f>SUM(E1066)</f>
        <v>0</v>
      </c>
      <c r="F1065" s="158">
        <f>SUM(F1066)</f>
        <v>4050</v>
      </c>
      <c r="G1065" s="233"/>
      <c r="H1065" s="260"/>
      <c r="I1065" s="126">
        <f t="shared" si="63"/>
        <v>-4050</v>
      </c>
      <c r="J1065" s="128">
        <f t="shared" si="62"/>
        <v>-1</v>
      </c>
    </row>
    <row r="1066" spans="1:10" ht="25.5" x14ac:dyDescent="0.2">
      <c r="A1066" s="36"/>
      <c r="B1066" s="6" t="s">
        <v>733</v>
      </c>
      <c r="C1066" s="68" t="s">
        <v>734</v>
      </c>
      <c r="D1066" s="99"/>
      <c r="E1066" s="124">
        <v>0</v>
      </c>
      <c r="F1066" s="158">
        <v>4050</v>
      </c>
      <c r="G1066" s="233"/>
      <c r="H1066" s="260"/>
      <c r="I1066" s="126">
        <f t="shared" si="63"/>
        <v>-4050</v>
      </c>
      <c r="J1066" s="128">
        <f t="shared" si="62"/>
        <v>-1</v>
      </c>
    </row>
    <row r="1067" spans="1:10" x14ac:dyDescent="0.2">
      <c r="A1067" s="36"/>
      <c r="B1067" s="6">
        <v>5525</v>
      </c>
      <c r="C1067" s="68" t="s">
        <v>40</v>
      </c>
      <c r="D1067" s="99"/>
      <c r="E1067" s="124">
        <f>SUM(E1068)</f>
        <v>0</v>
      </c>
      <c r="F1067" s="158">
        <f>SUM(F1068)</f>
        <v>340</v>
      </c>
      <c r="G1067" s="233"/>
      <c r="H1067" s="260"/>
      <c r="I1067" s="126">
        <f t="shared" si="63"/>
        <v>-340</v>
      </c>
      <c r="J1067" s="128">
        <f t="shared" si="62"/>
        <v>-1</v>
      </c>
    </row>
    <row r="1068" spans="1:10" ht="25.5" x14ac:dyDescent="0.2">
      <c r="A1068" s="36"/>
      <c r="B1068" s="6" t="s">
        <v>731</v>
      </c>
      <c r="C1068" s="68" t="s">
        <v>732</v>
      </c>
      <c r="D1068" s="99"/>
      <c r="E1068" s="124">
        <v>0</v>
      </c>
      <c r="F1068" s="158">
        <v>340</v>
      </c>
      <c r="G1068" s="233"/>
      <c r="H1068" s="260"/>
      <c r="I1068" s="126">
        <f t="shared" si="63"/>
        <v>-340</v>
      </c>
      <c r="J1068" s="128">
        <f t="shared" si="62"/>
        <v>-1</v>
      </c>
    </row>
    <row r="1069" spans="1:10" s="12" customFormat="1" ht="13.5" x14ac:dyDescent="0.25">
      <c r="A1069" s="34" t="s">
        <v>441</v>
      </c>
      <c r="B1069" s="10" t="s">
        <v>318</v>
      </c>
      <c r="C1069" s="177"/>
      <c r="D1069" s="107">
        <f>SUM(D1070+D1076+D1090)</f>
        <v>434003.78</v>
      </c>
      <c r="E1069" s="120">
        <f>SUM(E1070+E1076)</f>
        <v>472347</v>
      </c>
      <c r="F1069" s="279">
        <f>SUM(F1070+F1076)</f>
        <v>481647.47</v>
      </c>
      <c r="G1069" s="120">
        <f>SUM(G1070+G1076)</f>
        <v>485633</v>
      </c>
      <c r="H1069" s="294">
        <f>SUM(H1070+H1076)</f>
        <v>485633</v>
      </c>
      <c r="I1069" s="132">
        <f t="shared" si="63"/>
        <v>3985.5300000000279</v>
      </c>
      <c r="J1069" s="133">
        <f t="shared" si="62"/>
        <v>8.2747865363022033E-3</v>
      </c>
    </row>
    <row r="1070" spans="1:10" s="9" customFormat="1" x14ac:dyDescent="0.2">
      <c r="A1070" s="34"/>
      <c r="B1070" s="10">
        <v>50</v>
      </c>
      <c r="C1070" s="67" t="s">
        <v>18</v>
      </c>
      <c r="D1070" s="107">
        <f>SUM(D1071+D1075)</f>
        <v>321983.33</v>
      </c>
      <c r="E1070" s="120">
        <f>SUM(E1071+E1075)</f>
        <v>362127</v>
      </c>
      <c r="F1070" s="279">
        <f>SUM(F1071+F1074+F1075)</f>
        <v>363346.99999999994</v>
      </c>
      <c r="G1070" s="120">
        <f>SUM(G1071+G1075)</f>
        <v>375408</v>
      </c>
      <c r="H1070" s="294">
        <f>SUM(H1071+H1075)</f>
        <v>375408</v>
      </c>
      <c r="I1070" s="132">
        <f t="shared" si="63"/>
        <v>12061.000000000058</v>
      </c>
      <c r="J1070" s="133">
        <f t="shared" si="62"/>
        <v>3.3194164256207026E-2</v>
      </c>
    </row>
    <row r="1071" spans="1:10" s="9" customFormat="1" x14ac:dyDescent="0.2">
      <c r="A1071" s="34"/>
      <c r="B1071" s="6">
        <v>500</v>
      </c>
      <c r="C1071" s="68" t="s">
        <v>171</v>
      </c>
      <c r="D1071" s="158">
        <f>SUM(D1072:D1073)</f>
        <v>241480.35</v>
      </c>
      <c r="E1071" s="124">
        <f>SUM(E1072:E1073)</f>
        <v>270648</v>
      </c>
      <c r="F1071" s="280">
        <f>SUM(F1072:F1073)</f>
        <v>272407.42</v>
      </c>
      <c r="G1071" s="124">
        <f>SUM(G1072:G1073)</f>
        <v>280574</v>
      </c>
      <c r="H1071" s="293">
        <f>SUM(H1072:H1073)</f>
        <v>280574</v>
      </c>
      <c r="I1071" s="126">
        <f t="shared" si="63"/>
        <v>8166.5800000000163</v>
      </c>
      <c r="J1071" s="128">
        <f t="shared" si="62"/>
        <v>2.9979286173629216E-2</v>
      </c>
    </row>
    <row r="1072" spans="1:10" s="9" customFormat="1" x14ac:dyDescent="0.2">
      <c r="A1072" s="34"/>
      <c r="B1072" s="6">
        <v>5002</v>
      </c>
      <c r="C1072" s="68" t="s">
        <v>178</v>
      </c>
      <c r="D1072" s="92">
        <v>236125.96</v>
      </c>
      <c r="E1072" s="124">
        <v>270648</v>
      </c>
      <c r="F1072" s="92">
        <v>268806.74</v>
      </c>
      <c r="G1072" s="124">
        <v>280574</v>
      </c>
      <c r="H1072" s="293">
        <v>280574</v>
      </c>
      <c r="I1072" s="126">
        <f t="shared" si="63"/>
        <v>11767.260000000009</v>
      </c>
      <c r="J1072" s="128">
        <f t="shared" si="62"/>
        <v>4.3775911273653323E-2</v>
      </c>
    </row>
    <row r="1073" spans="1:10" s="9" customFormat="1" ht="25.5" x14ac:dyDescent="0.2">
      <c r="A1073" s="34"/>
      <c r="B1073" s="6">
        <v>5005</v>
      </c>
      <c r="C1073" s="68" t="s">
        <v>198</v>
      </c>
      <c r="D1073" s="92">
        <v>5354.39</v>
      </c>
      <c r="E1073" s="124">
        <v>0</v>
      </c>
      <c r="F1073" s="92">
        <v>3600.68</v>
      </c>
      <c r="G1073" s="124">
        <v>0</v>
      </c>
      <c r="H1073" s="293">
        <v>0</v>
      </c>
      <c r="I1073" s="126">
        <f t="shared" si="63"/>
        <v>-3600.68</v>
      </c>
      <c r="J1073" s="128">
        <f t="shared" si="62"/>
        <v>-1</v>
      </c>
    </row>
    <row r="1074" spans="1:10" s="9" customFormat="1" x14ac:dyDescent="0.2">
      <c r="A1074" s="34"/>
      <c r="B1074" s="6">
        <v>5050</v>
      </c>
      <c r="C1074" s="68" t="s">
        <v>65</v>
      </c>
      <c r="D1074" s="92"/>
      <c r="E1074" s="124"/>
      <c r="F1074" s="92">
        <v>45.6</v>
      </c>
      <c r="G1074" s="124"/>
      <c r="H1074" s="293"/>
      <c r="I1074" s="126">
        <f t="shared" si="63"/>
        <v>-45.6</v>
      </c>
      <c r="J1074" s="128">
        <f t="shared" si="62"/>
        <v>-1</v>
      </c>
    </row>
    <row r="1075" spans="1:10" s="9" customFormat="1" x14ac:dyDescent="0.2">
      <c r="A1075" s="34"/>
      <c r="B1075" s="6">
        <v>506</v>
      </c>
      <c r="C1075" s="68" t="s">
        <v>172</v>
      </c>
      <c r="D1075" s="92">
        <v>80502.98</v>
      </c>
      <c r="E1075" s="124">
        <v>91479</v>
      </c>
      <c r="F1075" s="92">
        <v>90893.98</v>
      </c>
      <c r="G1075" s="124">
        <v>94834</v>
      </c>
      <c r="H1075" s="293">
        <v>94834</v>
      </c>
      <c r="I1075" s="126">
        <f t="shared" si="63"/>
        <v>3940.0200000000041</v>
      </c>
      <c r="J1075" s="128">
        <f t="shared" si="62"/>
        <v>4.3347425209018242E-2</v>
      </c>
    </row>
    <row r="1076" spans="1:10" s="9" customFormat="1" x14ac:dyDescent="0.2">
      <c r="A1076" s="34"/>
      <c r="B1076" s="10">
        <v>55</v>
      </c>
      <c r="C1076" s="67" t="s">
        <v>19</v>
      </c>
      <c r="D1076" s="107">
        <f>SUM(D1077:D1089)</f>
        <v>105332.44999999998</v>
      </c>
      <c r="E1076" s="120">
        <f>SUM(E1077:E1089)</f>
        <v>110220</v>
      </c>
      <c r="F1076" s="107">
        <f>SUM(F1077:F1089)</f>
        <v>118300.47</v>
      </c>
      <c r="G1076" s="120">
        <f>SUM(G1077:G1089)</f>
        <v>110225</v>
      </c>
      <c r="H1076" s="294">
        <f>SUM(H1077:H1089)</f>
        <v>110225</v>
      </c>
      <c r="I1076" s="132">
        <f t="shared" si="63"/>
        <v>-8075.4700000000012</v>
      </c>
      <c r="J1076" s="133">
        <f t="shared" si="62"/>
        <v>-6.8262366159661081E-2</v>
      </c>
    </row>
    <row r="1077" spans="1:10" s="9" customFormat="1" x14ac:dyDescent="0.2">
      <c r="A1077" s="34"/>
      <c r="B1077" s="6">
        <v>5500</v>
      </c>
      <c r="C1077" s="68" t="s">
        <v>20</v>
      </c>
      <c r="D1077" s="92">
        <v>2720.37</v>
      </c>
      <c r="E1077" s="124">
        <v>3110</v>
      </c>
      <c r="F1077" s="92">
        <v>3627.68</v>
      </c>
      <c r="G1077" s="124">
        <v>3010</v>
      </c>
      <c r="H1077" s="293">
        <v>3010</v>
      </c>
      <c r="I1077" s="126">
        <f t="shared" si="63"/>
        <v>-617.67999999999984</v>
      </c>
      <c r="J1077" s="128">
        <f t="shared" si="62"/>
        <v>-0.1702686014201914</v>
      </c>
    </row>
    <row r="1078" spans="1:10" s="9" customFormat="1" x14ac:dyDescent="0.2">
      <c r="A1078" s="34"/>
      <c r="B1078" s="6">
        <v>5504</v>
      </c>
      <c r="C1078" s="68" t="s">
        <v>22</v>
      </c>
      <c r="D1078" s="92">
        <v>1181.45</v>
      </c>
      <c r="E1078" s="124">
        <v>1500</v>
      </c>
      <c r="F1078" s="92">
        <v>1495.54</v>
      </c>
      <c r="G1078" s="124">
        <v>1850</v>
      </c>
      <c r="H1078" s="293">
        <v>1850</v>
      </c>
      <c r="I1078" s="126">
        <f t="shared" si="63"/>
        <v>354.46000000000004</v>
      </c>
      <c r="J1078" s="128">
        <f t="shared" si="62"/>
        <v>0.23701138050470072</v>
      </c>
    </row>
    <row r="1079" spans="1:10" s="9" customFormat="1" ht="25.5" x14ac:dyDescent="0.2">
      <c r="A1079" s="34"/>
      <c r="B1079" s="6">
        <v>5511</v>
      </c>
      <c r="C1079" s="68" t="s">
        <v>173</v>
      </c>
      <c r="D1079" s="92">
        <v>56202.73</v>
      </c>
      <c r="E1079" s="124">
        <v>56809</v>
      </c>
      <c r="F1079" s="92">
        <v>65680.84</v>
      </c>
      <c r="G1079" s="124">
        <v>62535</v>
      </c>
      <c r="H1079" s="293">
        <v>62535</v>
      </c>
      <c r="I1079" s="126">
        <f t="shared" si="63"/>
        <v>-3145.8399999999965</v>
      </c>
      <c r="J1079" s="128">
        <f t="shared" si="62"/>
        <v>-4.7895855168721857E-2</v>
      </c>
    </row>
    <row r="1080" spans="1:10" s="9" customFormat="1" x14ac:dyDescent="0.2">
      <c r="A1080" s="34"/>
      <c r="B1080" s="6">
        <v>5513</v>
      </c>
      <c r="C1080" s="68" t="s">
        <v>23</v>
      </c>
      <c r="D1080" s="92">
        <v>384</v>
      </c>
      <c r="E1080" s="124">
        <v>700</v>
      </c>
      <c r="F1080" s="158">
        <v>0</v>
      </c>
      <c r="G1080" s="124">
        <v>700</v>
      </c>
      <c r="H1080" s="293">
        <v>700</v>
      </c>
      <c r="I1080" s="126">
        <f t="shared" si="63"/>
        <v>700</v>
      </c>
      <c r="J1080" s="128"/>
    </row>
    <row r="1081" spans="1:10" s="9" customFormat="1" x14ac:dyDescent="0.2">
      <c r="A1081" s="34"/>
      <c r="B1081" s="6">
        <v>5514</v>
      </c>
      <c r="C1081" s="68" t="s">
        <v>174</v>
      </c>
      <c r="D1081" s="92">
        <v>2246.4499999999998</v>
      </c>
      <c r="E1081" s="124">
        <v>2650</v>
      </c>
      <c r="F1081" s="92">
        <v>1531.04</v>
      </c>
      <c r="G1081" s="124">
        <v>2700</v>
      </c>
      <c r="H1081" s="293">
        <v>2700</v>
      </c>
      <c r="I1081" s="126">
        <f t="shared" si="63"/>
        <v>1168.96</v>
      </c>
      <c r="J1081" s="128">
        <f t="shared" si="62"/>
        <v>0.76350715853276219</v>
      </c>
    </row>
    <row r="1082" spans="1:10" s="9" customFormat="1" x14ac:dyDescent="0.2">
      <c r="A1082" s="34"/>
      <c r="B1082" s="6">
        <v>5515</v>
      </c>
      <c r="C1082" s="68" t="s">
        <v>24</v>
      </c>
      <c r="D1082" s="92">
        <v>5164.16</v>
      </c>
      <c r="E1082" s="124">
        <v>4993</v>
      </c>
      <c r="F1082" s="92">
        <v>5207.57</v>
      </c>
      <c r="G1082" s="124">
        <v>5000</v>
      </c>
      <c r="H1082" s="293">
        <v>5000</v>
      </c>
      <c r="I1082" s="126">
        <f t="shared" si="63"/>
        <v>-207.56999999999971</v>
      </c>
      <c r="J1082" s="128">
        <f t="shared" si="62"/>
        <v>-3.985928177633713E-2</v>
      </c>
    </row>
    <row r="1083" spans="1:10" s="9" customFormat="1" x14ac:dyDescent="0.2">
      <c r="A1083" s="34"/>
      <c r="B1083" s="6">
        <v>5521</v>
      </c>
      <c r="C1083" s="68" t="s">
        <v>85</v>
      </c>
      <c r="D1083" s="92">
        <v>19607.39</v>
      </c>
      <c r="E1083" s="124">
        <v>21400</v>
      </c>
      <c r="F1083" s="92">
        <v>20283.61</v>
      </c>
      <c r="G1083" s="124">
        <v>19500</v>
      </c>
      <c r="H1083" s="293">
        <v>19500</v>
      </c>
      <c r="I1083" s="126">
        <f t="shared" si="63"/>
        <v>-783.61000000000058</v>
      </c>
      <c r="J1083" s="128">
        <f t="shared" si="62"/>
        <v>-3.8632669431131861E-2</v>
      </c>
    </row>
    <row r="1084" spans="1:10" s="9" customFormat="1" x14ac:dyDescent="0.2">
      <c r="A1084" s="34"/>
      <c r="B1084" s="6">
        <v>5522</v>
      </c>
      <c r="C1084" s="68" t="s">
        <v>66</v>
      </c>
      <c r="D1084" s="92">
        <v>104.62</v>
      </c>
      <c r="E1084" s="124">
        <v>80</v>
      </c>
      <c r="F1084" s="92">
        <v>131.55000000000001</v>
      </c>
      <c r="G1084" s="124">
        <v>90</v>
      </c>
      <c r="H1084" s="293">
        <v>90</v>
      </c>
      <c r="I1084" s="126">
        <f t="shared" si="63"/>
        <v>-41.550000000000011</v>
      </c>
      <c r="J1084" s="128">
        <f t="shared" si="62"/>
        <v>-0.31584948688711523</v>
      </c>
    </row>
    <row r="1085" spans="1:10" s="9" customFormat="1" x14ac:dyDescent="0.2">
      <c r="A1085" s="34"/>
      <c r="B1085" s="6">
        <v>5524</v>
      </c>
      <c r="C1085" s="68" t="s">
        <v>26</v>
      </c>
      <c r="D1085" s="92">
        <v>15418.69</v>
      </c>
      <c r="E1085" s="124">
        <v>16538</v>
      </c>
      <c r="F1085" s="92">
        <v>17800.07</v>
      </c>
      <c r="G1085" s="124">
        <v>12000</v>
      </c>
      <c r="H1085" s="293">
        <v>12000</v>
      </c>
      <c r="I1085" s="126">
        <f t="shared" si="63"/>
        <v>-5800.07</v>
      </c>
      <c r="J1085" s="128">
        <f t="shared" si="62"/>
        <v>-0.32584534779919405</v>
      </c>
    </row>
    <row r="1086" spans="1:10" s="9" customFormat="1" x14ac:dyDescent="0.2">
      <c r="A1086" s="34"/>
      <c r="B1086" s="6">
        <v>5525</v>
      </c>
      <c r="C1086" s="68" t="s">
        <v>40</v>
      </c>
      <c r="D1086" s="92">
        <v>942.79</v>
      </c>
      <c r="E1086" s="124">
        <v>800</v>
      </c>
      <c r="F1086" s="92">
        <v>819.52</v>
      </c>
      <c r="G1086" s="124">
        <v>800</v>
      </c>
      <c r="H1086" s="293">
        <v>800</v>
      </c>
      <c r="I1086" s="126">
        <f t="shared" si="63"/>
        <v>-19.519999999999982</v>
      </c>
      <c r="J1086" s="128">
        <f t="shared" si="62"/>
        <v>-2.3818820773135463E-2</v>
      </c>
    </row>
    <row r="1087" spans="1:10" s="9" customFormat="1" x14ac:dyDescent="0.2">
      <c r="A1087" s="34"/>
      <c r="B1087" s="6">
        <v>5532</v>
      </c>
      <c r="C1087" s="68" t="s">
        <v>64</v>
      </c>
      <c r="D1087" s="92">
        <v>368.9</v>
      </c>
      <c r="E1087" s="124">
        <v>200</v>
      </c>
      <c r="F1087" s="92">
        <v>240.3</v>
      </c>
      <c r="G1087" s="124">
        <v>300</v>
      </c>
      <c r="H1087" s="293">
        <v>300</v>
      </c>
      <c r="I1087" s="126">
        <f t="shared" si="63"/>
        <v>59.699999999999989</v>
      </c>
      <c r="J1087" s="128">
        <f t="shared" si="62"/>
        <v>0.24843945068664164</v>
      </c>
    </row>
    <row r="1088" spans="1:10" s="9" customFormat="1" x14ac:dyDescent="0.2">
      <c r="A1088" s="34"/>
      <c r="B1088" s="6">
        <v>5539</v>
      </c>
      <c r="C1088" s="68" t="s">
        <v>188</v>
      </c>
      <c r="D1088" s="92">
        <v>17.5</v>
      </c>
      <c r="E1088" s="124">
        <v>40</v>
      </c>
      <c r="F1088" s="92">
        <v>13.75</v>
      </c>
      <c r="G1088" s="124">
        <v>40</v>
      </c>
      <c r="H1088" s="293">
        <v>40</v>
      </c>
      <c r="I1088" s="126">
        <f t="shared" si="63"/>
        <v>26.25</v>
      </c>
      <c r="J1088" s="128">
        <f t="shared" si="62"/>
        <v>1.9090909090909092</v>
      </c>
    </row>
    <row r="1089" spans="1:10" x14ac:dyDescent="0.2">
      <c r="A1089" s="36"/>
      <c r="B1089" s="6">
        <v>5540</v>
      </c>
      <c r="C1089" s="68" t="s">
        <v>185</v>
      </c>
      <c r="D1089" s="92">
        <v>973.4</v>
      </c>
      <c r="E1089" s="124">
        <v>1400</v>
      </c>
      <c r="F1089" s="92">
        <v>1469</v>
      </c>
      <c r="G1089" s="124">
        <v>1700</v>
      </c>
      <c r="H1089" s="293">
        <v>1700</v>
      </c>
      <c r="I1089" s="126">
        <f t="shared" si="63"/>
        <v>231</v>
      </c>
      <c r="J1089" s="128">
        <f t="shared" si="62"/>
        <v>0.1572498298162015</v>
      </c>
    </row>
    <row r="1090" spans="1:10" x14ac:dyDescent="0.2">
      <c r="A1090" s="36"/>
      <c r="B1090" s="10">
        <v>15</v>
      </c>
      <c r="C1090" s="67" t="s">
        <v>199</v>
      </c>
      <c r="D1090" s="113">
        <f>SUM(D1091)</f>
        <v>6688</v>
      </c>
      <c r="E1090" s="124"/>
      <c r="F1090" s="158"/>
      <c r="G1090" s="233"/>
      <c r="H1090" s="260"/>
      <c r="I1090" s="126"/>
      <c r="J1090" s="128"/>
    </row>
    <row r="1091" spans="1:10" x14ac:dyDescent="0.2">
      <c r="A1091" s="36"/>
      <c r="B1091" s="6">
        <v>1551</v>
      </c>
      <c r="C1091" s="68" t="s">
        <v>186</v>
      </c>
      <c r="D1091" s="166">
        <f>SUM(D1092)</f>
        <v>6688</v>
      </c>
      <c r="E1091" s="124"/>
      <c r="F1091" s="158"/>
      <c r="G1091" s="233"/>
      <c r="H1091" s="260"/>
      <c r="I1091" s="126"/>
      <c r="J1091" s="128"/>
    </row>
    <row r="1092" spans="1:10" ht="25.5" x14ac:dyDescent="0.2">
      <c r="A1092" s="36"/>
      <c r="B1092" s="6"/>
      <c r="C1092" s="68" t="s">
        <v>635</v>
      </c>
      <c r="D1092" s="92">
        <v>6688</v>
      </c>
      <c r="E1092" s="124"/>
      <c r="F1092" s="158"/>
      <c r="G1092" s="233"/>
      <c r="H1092" s="260"/>
      <c r="I1092" s="126"/>
      <c r="J1092" s="128"/>
    </row>
    <row r="1093" spans="1:10" x14ac:dyDescent="0.2">
      <c r="A1093" s="34" t="s">
        <v>757</v>
      </c>
      <c r="B1093" s="10" t="s">
        <v>609</v>
      </c>
      <c r="C1093" s="177"/>
      <c r="D1093" s="106">
        <f>SUM(D1094)</f>
        <v>10000</v>
      </c>
      <c r="E1093" s="124"/>
      <c r="F1093" s="158"/>
      <c r="G1093" s="233"/>
      <c r="H1093" s="260"/>
      <c r="I1093" s="126"/>
      <c r="J1093" s="128"/>
    </row>
    <row r="1094" spans="1:10" x14ac:dyDescent="0.2">
      <c r="A1094" s="36"/>
      <c r="B1094" s="10">
        <v>55</v>
      </c>
      <c r="C1094" s="67" t="s">
        <v>19</v>
      </c>
      <c r="D1094" s="106">
        <v>10000</v>
      </c>
      <c r="E1094" s="124"/>
      <c r="F1094" s="158"/>
      <c r="G1094" s="233"/>
      <c r="H1094" s="260"/>
      <c r="I1094" s="126"/>
      <c r="J1094" s="128"/>
    </row>
    <row r="1095" spans="1:10" s="12" customFormat="1" ht="13.5" x14ac:dyDescent="0.25">
      <c r="A1095" s="34" t="s">
        <v>463</v>
      </c>
      <c r="B1095" s="10" t="s">
        <v>153</v>
      </c>
      <c r="C1095" s="177"/>
      <c r="D1095" s="107">
        <f>SUM(D1096+D1101+D1115+D1116)</f>
        <v>263165.47000000003</v>
      </c>
      <c r="E1095" s="120">
        <f>SUM(E1096+E1101+E1116)</f>
        <v>220995</v>
      </c>
      <c r="F1095" s="279">
        <f>SUM(F1096+F1101+F1116)</f>
        <v>251197.91</v>
      </c>
      <c r="G1095" s="120">
        <f>SUM(G1096+G1101+G1116)</f>
        <v>214290</v>
      </c>
      <c r="H1095" s="294">
        <f>SUM(H1096+H1101+H1116)</f>
        <v>214290</v>
      </c>
      <c r="I1095" s="132">
        <f t="shared" si="63"/>
        <v>-36907.910000000003</v>
      </c>
      <c r="J1095" s="133">
        <f t="shared" si="62"/>
        <v>-0.14692761575922353</v>
      </c>
    </row>
    <row r="1096" spans="1:10" s="9" customFormat="1" x14ac:dyDescent="0.2">
      <c r="A1096" s="34"/>
      <c r="B1096" s="10">
        <v>50</v>
      </c>
      <c r="C1096" s="67" t="s">
        <v>18</v>
      </c>
      <c r="D1096" s="107">
        <f>SUM(D1097+D1100)</f>
        <v>144043.84</v>
      </c>
      <c r="E1096" s="120">
        <f>SUM(E1097+E1100)</f>
        <v>159136</v>
      </c>
      <c r="F1096" s="279">
        <f>SUM(F1097+F1099+F1100)</f>
        <v>157583.75</v>
      </c>
      <c r="G1096" s="120">
        <f>SUM(G1097+G1100)</f>
        <v>157494</v>
      </c>
      <c r="H1096" s="294">
        <f>SUM(H1097+H1100)</f>
        <v>157494</v>
      </c>
      <c r="I1096" s="132">
        <f t="shared" si="63"/>
        <v>-89.75</v>
      </c>
      <c r="J1096" s="133">
        <f t="shared" si="62"/>
        <v>-5.6953842004647814E-4</v>
      </c>
    </row>
    <row r="1097" spans="1:10" s="9" customFormat="1" x14ac:dyDescent="0.2">
      <c r="A1097" s="34"/>
      <c r="B1097" s="6">
        <v>500</v>
      </c>
      <c r="C1097" s="68" t="s">
        <v>171</v>
      </c>
      <c r="D1097" s="158">
        <f>SUM(D1098)</f>
        <v>107675.18</v>
      </c>
      <c r="E1097" s="124">
        <f>SUM(E1098)</f>
        <v>118935</v>
      </c>
      <c r="F1097" s="280">
        <f>SUM(F1098)</f>
        <v>118118.79</v>
      </c>
      <c r="G1097" s="124">
        <f>SUM(G1098)</f>
        <v>117708</v>
      </c>
      <c r="H1097" s="293">
        <f>SUM(H1098)</f>
        <v>117708</v>
      </c>
      <c r="I1097" s="126">
        <f t="shared" si="63"/>
        <v>-410.7899999999936</v>
      </c>
      <c r="J1097" s="128">
        <f t="shared" si="62"/>
        <v>-3.4777701329313793E-3</v>
      </c>
    </row>
    <row r="1098" spans="1:10" s="9" customFormat="1" x14ac:dyDescent="0.2">
      <c r="A1098" s="34"/>
      <c r="B1098" s="6">
        <v>5002</v>
      </c>
      <c r="C1098" s="68" t="s">
        <v>178</v>
      </c>
      <c r="D1098" s="93">
        <v>107675.18</v>
      </c>
      <c r="E1098" s="124">
        <v>118935</v>
      </c>
      <c r="F1098" s="92">
        <v>118118.79</v>
      </c>
      <c r="G1098" s="124">
        <v>117708</v>
      </c>
      <c r="H1098" s="293">
        <v>117708</v>
      </c>
      <c r="I1098" s="126">
        <f t="shared" si="63"/>
        <v>-410.7899999999936</v>
      </c>
      <c r="J1098" s="128">
        <f t="shared" si="62"/>
        <v>-3.4777701329313793E-3</v>
      </c>
    </row>
    <row r="1099" spans="1:10" s="9" customFormat="1" x14ac:dyDescent="0.2">
      <c r="A1099" s="34"/>
      <c r="B1099" s="6">
        <v>5050</v>
      </c>
      <c r="C1099" s="68" t="s">
        <v>65</v>
      </c>
      <c r="D1099" s="93"/>
      <c r="E1099" s="124"/>
      <c r="F1099" s="92">
        <v>45.64</v>
      </c>
      <c r="G1099" s="124"/>
      <c r="H1099" s="293"/>
      <c r="I1099" s="126">
        <f t="shared" si="63"/>
        <v>-45.64</v>
      </c>
      <c r="J1099" s="128">
        <f t="shared" si="62"/>
        <v>-1</v>
      </c>
    </row>
    <row r="1100" spans="1:10" s="9" customFormat="1" x14ac:dyDescent="0.2">
      <c r="A1100" s="34"/>
      <c r="B1100" s="6">
        <v>506</v>
      </c>
      <c r="C1100" s="68" t="s">
        <v>172</v>
      </c>
      <c r="D1100" s="92">
        <v>36368.660000000003</v>
      </c>
      <c r="E1100" s="124">
        <v>40201</v>
      </c>
      <c r="F1100" s="92">
        <v>39419.32</v>
      </c>
      <c r="G1100" s="124">
        <v>39786</v>
      </c>
      <c r="H1100" s="293">
        <v>39786</v>
      </c>
      <c r="I1100" s="126">
        <f t="shared" si="63"/>
        <v>366.68000000000029</v>
      </c>
      <c r="J1100" s="128">
        <f t="shared" si="62"/>
        <v>9.3020376810153405E-3</v>
      </c>
    </row>
    <row r="1101" spans="1:10" s="9" customFormat="1" x14ac:dyDescent="0.2">
      <c r="A1101" s="34"/>
      <c r="B1101" s="10">
        <v>55</v>
      </c>
      <c r="C1101" s="67" t="s">
        <v>19</v>
      </c>
      <c r="D1101" s="107">
        <f>SUM(D1102:D1114)</f>
        <v>54260.17</v>
      </c>
      <c r="E1101" s="120">
        <f>SUM(E1102:E1114)</f>
        <v>57409</v>
      </c>
      <c r="F1101" s="107">
        <f>SUM(F1102:F1114)</f>
        <v>64607.759999999995</v>
      </c>
      <c r="G1101" s="120">
        <f>SUM(G1102:G1114)</f>
        <v>56796</v>
      </c>
      <c r="H1101" s="294">
        <f>SUM(H1102:H1114)</f>
        <v>56796</v>
      </c>
      <c r="I1101" s="132">
        <f t="shared" si="63"/>
        <v>-7811.7599999999948</v>
      </c>
      <c r="J1101" s="133">
        <f t="shared" si="62"/>
        <v>-0.12091055315955845</v>
      </c>
    </row>
    <row r="1102" spans="1:10" s="9" customFormat="1" x14ac:dyDescent="0.2">
      <c r="A1102" s="34"/>
      <c r="B1102" s="6">
        <v>5500</v>
      </c>
      <c r="C1102" s="68" t="s">
        <v>20</v>
      </c>
      <c r="D1102" s="92">
        <v>740.2</v>
      </c>
      <c r="E1102" s="124">
        <v>370</v>
      </c>
      <c r="F1102" s="92">
        <v>1096.6199999999999</v>
      </c>
      <c r="G1102" s="124">
        <v>566</v>
      </c>
      <c r="H1102" s="293">
        <v>566</v>
      </c>
      <c r="I1102" s="126">
        <f t="shared" si="63"/>
        <v>-530.61999999999989</v>
      </c>
      <c r="J1102" s="128">
        <f t="shared" si="62"/>
        <v>-0.48386861446991658</v>
      </c>
    </row>
    <row r="1103" spans="1:10" s="9" customFormat="1" x14ac:dyDescent="0.2">
      <c r="A1103" s="34"/>
      <c r="B1103" s="6">
        <v>5504</v>
      </c>
      <c r="C1103" s="68" t="s">
        <v>22</v>
      </c>
      <c r="D1103" s="92">
        <v>2122.67</v>
      </c>
      <c r="E1103" s="124">
        <v>2000</v>
      </c>
      <c r="F1103" s="92">
        <v>2276.1999999999998</v>
      </c>
      <c r="G1103" s="124">
        <v>1970</v>
      </c>
      <c r="H1103" s="293">
        <v>1970</v>
      </c>
      <c r="I1103" s="126">
        <f t="shared" si="63"/>
        <v>-306.19999999999982</v>
      </c>
      <c r="J1103" s="128">
        <f t="shared" si="62"/>
        <v>-0.13452244969686311</v>
      </c>
    </row>
    <row r="1104" spans="1:10" s="9" customFormat="1" ht="25.5" x14ac:dyDescent="0.2">
      <c r="A1104" s="34"/>
      <c r="B1104" s="6">
        <v>5511</v>
      </c>
      <c r="C1104" s="68" t="s">
        <v>173</v>
      </c>
      <c r="D1104" s="92">
        <v>37109.800000000003</v>
      </c>
      <c r="E1104" s="124">
        <v>39251</v>
      </c>
      <c r="F1104" s="92">
        <v>43955.6</v>
      </c>
      <c r="G1104" s="124">
        <v>38500</v>
      </c>
      <c r="H1104" s="293">
        <v>38500</v>
      </c>
      <c r="I1104" s="126">
        <f t="shared" si="63"/>
        <v>-5455.5999999999985</v>
      </c>
      <c r="J1104" s="128">
        <f t="shared" si="62"/>
        <v>-0.12411615357315109</v>
      </c>
    </row>
    <row r="1105" spans="1:10" s="9" customFormat="1" x14ac:dyDescent="0.2">
      <c r="A1105" s="34"/>
      <c r="B1105" s="6">
        <v>5513</v>
      </c>
      <c r="C1105" s="68" t="s">
        <v>23</v>
      </c>
      <c r="D1105" s="92">
        <v>1862.1</v>
      </c>
      <c r="E1105" s="124">
        <v>2000</v>
      </c>
      <c r="F1105" s="92">
        <v>1815.9</v>
      </c>
      <c r="G1105" s="124">
        <v>2000</v>
      </c>
      <c r="H1105" s="293">
        <v>2000</v>
      </c>
      <c r="I1105" s="126">
        <f t="shared" si="63"/>
        <v>184.09999999999991</v>
      </c>
      <c r="J1105" s="128">
        <f t="shared" si="62"/>
        <v>0.1013822347045541</v>
      </c>
    </row>
    <row r="1106" spans="1:10" s="9" customFormat="1" x14ac:dyDescent="0.2">
      <c r="A1106" s="34"/>
      <c r="B1106" s="6">
        <v>5514</v>
      </c>
      <c r="C1106" s="68" t="s">
        <v>174</v>
      </c>
      <c r="D1106" s="92">
        <v>332.51</v>
      </c>
      <c r="E1106" s="124">
        <v>250</v>
      </c>
      <c r="F1106" s="92">
        <v>302.39</v>
      </c>
      <c r="G1106" s="124">
        <v>450</v>
      </c>
      <c r="H1106" s="293">
        <v>450</v>
      </c>
      <c r="I1106" s="126">
        <f t="shared" si="63"/>
        <v>147.61000000000001</v>
      </c>
      <c r="J1106" s="128">
        <f t="shared" ref="J1106:J1169" si="65">SUM(H1106/F1106-1)</f>
        <v>0.48814444922120437</v>
      </c>
    </row>
    <row r="1107" spans="1:10" s="9" customFormat="1" x14ac:dyDescent="0.2">
      <c r="A1107" s="34"/>
      <c r="B1107" s="6">
        <v>5515</v>
      </c>
      <c r="C1107" s="68" t="s">
        <v>24</v>
      </c>
      <c r="D1107" s="92">
        <v>1103.0999999999999</v>
      </c>
      <c r="E1107" s="124">
        <v>1713</v>
      </c>
      <c r="F1107" s="92">
        <v>1902.57</v>
      </c>
      <c r="G1107" s="124">
        <v>2800</v>
      </c>
      <c r="H1107" s="293">
        <v>2800</v>
      </c>
      <c r="I1107" s="126">
        <f t="shared" ref="I1107:I1170" si="66">H1107-F1107</f>
        <v>897.43000000000006</v>
      </c>
      <c r="J1107" s="128">
        <f t="shared" si="65"/>
        <v>0.47169355135422086</v>
      </c>
    </row>
    <row r="1108" spans="1:10" s="9" customFormat="1" ht="25.5" x14ac:dyDescent="0.2">
      <c r="A1108" s="34"/>
      <c r="B1108" s="6">
        <v>5516</v>
      </c>
      <c r="C1108" s="68" t="s">
        <v>251</v>
      </c>
      <c r="D1108" s="92"/>
      <c r="E1108" s="124"/>
      <c r="F1108" s="92">
        <v>1860</v>
      </c>
      <c r="G1108" s="124"/>
      <c r="H1108" s="293"/>
      <c r="I1108" s="126">
        <f t="shared" si="66"/>
        <v>-1860</v>
      </c>
      <c r="J1108" s="128">
        <f t="shared" si="65"/>
        <v>-1</v>
      </c>
    </row>
    <row r="1109" spans="1:10" s="9" customFormat="1" x14ac:dyDescent="0.2">
      <c r="A1109" s="34"/>
      <c r="B1109" s="6">
        <v>5521</v>
      </c>
      <c r="C1109" s="68" t="s">
        <v>85</v>
      </c>
      <c r="D1109" s="92">
        <v>5840.6</v>
      </c>
      <c r="E1109" s="124">
        <v>5600</v>
      </c>
      <c r="F1109" s="92">
        <v>5473.28</v>
      </c>
      <c r="G1109" s="124">
        <v>4600</v>
      </c>
      <c r="H1109" s="293">
        <v>4600</v>
      </c>
      <c r="I1109" s="126">
        <f t="shared" si="66"/>
        <v>-873.27999999999975</v>
      </c>
      <c r="J1109" s="128">
        <f t="shared" si="65"/>
        <v>-0.15955332086061735</v>
      </c>
    </row>
    <row r="1110" spans="1:10" s="9" customFormat="1" x14ac:dyDescent="0.2">
      <c r="A1110" s="34"/>
      <c r="B1110" s="6">
        <v>5522</v>
      </c>
      <c r="C1110" s="68" t="s">
        <v>66</v>
      </c>
      <c r="D1110" s="92">
        <v>15.95</v>
      </c>
      <c r="E1110" s="124">
        <v>60</v>
      </c>
      <c r="F1110" s="92">
        <v>29.38</v>
      </c>
      <c r="G1110" s="124">
        <v>60</v>
      </c>
      <c r="H1110" s="293">
        <v>60</v>
      </c>
      <c r="I1110" s="126">
        <f t="shared" si="66"/>
        <v>30.62</v>
      </c>
      <c r="J1110" s="128">
        <f t="shared" si="65"/>
        <v>1.0422055820285911</v>
      </c>
    </row>
    <row r="1111" spans="1:10" s="9" customFormat="1" x14ac:dyDescent="0.2">
      <c r="A1111" s="34"/>
      <c r="B1111" s="6">
        <v>5524</v>
      </c>
      <c r="C1111" s="68" t="s">
        <v>26</v>
      </c>
      <c r="D1111" s="92">
        <v>4270.1400000000003</v>
      </c>
      <c r="E1111" s="124">
        <v>5355</v>
      </c>
      <c r="F1111" s="92">
        <v>4285.3100000000004</v>
      </c>
      <c r="G1111" s="124">
        <v>5000</v>
      </c>
      <c r="H1111" s="293">
        <v>5000</v>
      </c>
      <c r="I1111" s="126">
        <f t="shared" si="66"/>
        <v>714.6899999999996</v>
      </c>
      <c r="J1111" s="128">
        <f t="shared" si="65"/>
        <v>0.16677673260510906</v>
      </c>
    </row>
    <row r="1112" spans="1:10" s="9" customFormat="1" x14ac:dyDescent="0.2">
      <c r="A1112" s="34"/>
      <c r="B1112" s="6">
        <v>5525</v>
      </c>
      <c r="C1112" s="68" t="s">
        <v>40</v>
      </c>
      <c r="D1112" s="92">
        <v>665.1</v>
      </c>
      <c r="E1112" s="124">
        <v>500</v>
      </c>
      <c r="F1112" s="92">
        <v>801.44</v>
      </c>
      <c r="G1112" s="124">
        <v>250</v>
      </c>
      <c r="H1112" s="293">
        <v>250</v>
      </c>
      <c r="I1112" s="126">
        <f t="shared" si="66"/>
        <v>-551.44000000000005</v>
      </c>
      <c r="J1112" s="128">
        <f t="shared" si="65"/>
        <v>-0.68806148931922539</v>
      </c>
    </row>
    <row r="1113" spans="1:10" s="9" customFormat="1" x14ac:dyDescent="0.2">
      <c r="A1113" s="34"/>
      <c r="B1113" s="6">
        <v>5532</v>
      </c>
      <c r="C1113" s="68" t="s">
        <v>64</v>
      </c>
      <c r="D1113" s="92">
        <v>0</v>
      </c>
      <c r="E1113" s="124">
        <v>60</v>
      </c>
      <c r="F1113" s="92">
        <v>78.86</v>
      </c>
      <c r="G1113" s="124">
        <v>100</v>
      </c>
      <c r="H1113" s="293">
        <v>100</v>
      </c>
      <c r="I1113" s="126">
        <f t="shared" si="66"/>
        <v>21.14</v>
      </c>
      <c r="J1113" s="128">
        <f t="shared" si="65"/>
        <v>0.26806999746386007</v>
      </c>
    </row>
    <row r="1114" spans="1:10" s="9" customFormat="1" x14ac:dyDescent="0.2">
      <c r="A1114" s="34"/>
      <c r="B1114" s="6">
        <v>5540</v>
      </c>
      <c r="C1114" s="68" t="s">
        <v>185</v>
      </c>
      <c r="D1114" s="92">
        <v>198</v>
      </c>
      <c r="E1114" s="124">
        <v>250</v>
      </c>
      <c r="F1114" s="92">
        <v>730.21</v>
      </c>
      <c r="G1114" s="124">
        <v>500</v>
      </c>
      <c r="H1114" s="293">
        <v>500</v>
      </c>
      <c r="I1114" s="126">
        <f t="shared" si="66"/>
        <v>-230.21000000000004</v>
      </c>
      <c r="J1114" s="128">
        <f t="shared" si="65"/>
        <v>-0.31526547157666973</v>
      </c>
    </row>
    <row r="1115" spans="1:10" s="9" customFormat="1" x14ac:dyDescent="0.2">
      <c r="A1115" s="34"/>
      <c r="B1115" s="24">
        <v>60</v>
      </c>
      <c r="C1115" s="58" t="s">
        <v>62</v>
      </c>
      <c r="D1115" s="106">
        <v>14000</v>
      </c>
      <c r="E1115" s="124"/>
      <c r="F1115" s="158"/>
      <c r="G1115" s="124"/>
      <c r="H1115" s="293"/>
      <c r="I1115" s="126"/>
      <c r="J1115" s="128"/>
    </row>
    <row r="1116" spans="1:10" s="9" customFormat="1" x14ac:dyDescent="0.2">
      <c r="A1116" s="34"/>
      <c r="B1116" s="10">
        <v>15</v>
      </c>
      <c r="C1116" s="67" t="s">
        <v>199</v>
      </c>
      <c r="D1116" s="107">
        <f>SUM(D1117+D1120)</f>
        <v>50861.46</v>
      </c>
      <c r="E1116" s="120">
        <f>SUM(E1117)</f>
        <v>4450</v>
      </c>
      <c r="F1116" s="107">
        <f>SUM(F1117)</f>
        <v>29006.400000000001</v>
      </c>
      <c r="G1116" s="120">
        <v>0</v>
      </c>
      <c r="H1116" s="294">
        <v>0</v>
      </c>
      <c r="I1116" s="132">
        <f t="shared" si="66"/>
        <v>-29006.400000000001</v>
      </c>
      <c r="J1116" s="133">
        <f t="shared" si="65"/>
        <v>-1</v>
      </c>
    </row>
    <row r="1117" spans="1:10" s="9" customFormat="1" x14ac:dyDescent="0.2">
      <c r="A1117" s="34"/>
      <c r="B1117" s="6">
        <v>1551</v>
      </c>
      <c r="C1117" s="68" t="s">
        <v>186</v>
      </c>
      <c r="D1117" s="158">
        <f>SUM(D1118:D1119)</f>
        <v>39432.46</v>
      </c>
      <c r="E1117" s="124">
        <f>SUM(E1118:E1119)</f>
        <v>4450</v>
      </c>
      <c r="F1117" s="158">
        <f>SUM(F1118:F1119)</f>
        <v>29006.400000000001</v>
      </c>
      <c r="G1117" s="124"/>
      <c r="H1117" s="293"/>
      <c r="I1117" s="126">
        <f t="shared" si="66"/>
        <v>-29006.400000000001</v>
      </c>
      <c r="J1117" s="128">
        <f t="shared" si="65"/>
        <v>-1</v>
      </c>
    </row>
    <row r="1118" spans="1:10" s="9" customFormat="1" ht="25.5" x14ac:dyDescent="0.2">
      <c r="A1118" s="34"/>
      <c r="B1118" s="6"/>
      <c r="C1118" s="68" t="s">
        <v>443</v>
      </c>
      <c r="D1118" s="99">
        <v>550</v>
      </c>
      <c r="E1118" s="124">
        <v>4450</v>
      </c>
      <c r="F1118" s="158">
        <v>0</v>
      </c>
      <c r="G1118" s="124"/>
      <c r="H1118" s="293"/>
      <c r="I1118" s="126"/>
      <c r="J1118" s="128"/>
    </row>
    <row r="1119" spans="1:10" s="9" customFormat="1" ht="38.25" x14ac:dyDescent="0.2">
      <c r="A1119" s="34"/>
      <c r="B1119" s="6"/>
      <c r="C1119" s="68" t="s">
        <v>636</v>
      </c>
      <c r="D1119" s="99">
        <v>38882.46</v>
      </c>
      <c r="E1119" s="124">
        <v>0</v>
      </c>
      <c r="F1119" s="92">
        <v>29006.400000000001</v>
      </c>
      <c r="G1119" s="124"/>
      <c r="H1119" s="293"/>
      <c r="I1119" s="126">
        <f t="shared" si="66"/>
        <v>-29006.400000000001</v>
      </c>
      <c r="J1119" s="128">
        <f t="shared" si="65"/>
        <v>-1</v>
      </c>
    </row>
    <row r="1120" spans="1:10" s="9" customFormat="1" ht="25.5" x14ac:dyDescent="0.2">
      <c r="A1120" s="34"/>
      <c r="B1120" s="6">
        <v>1554</v>
      </c>
      <c r="C1120" s="59" t="s">
        <v>251</v>
      </c>
      <c r="D1120" s="99">
        <f>SUM(D1121)</f>
        <v>11429</v>
      </c>
      <c r="E1120" s="124"/>
      <c r="F1120" s="99">
        <f>SUM(F1121)</f>
        <v>0</v>
      </c>
      <c r="G1120" s="124"/>
      <c r="H1120" s="293"/>
      <c r="I1120" s="126"/>
      <c r="J1120" s="128"/>
    </row>
    <row r="1121" spans="1:10" s="9" customFormat="1" ht="25.5" x14ac:dyDescent="0.2">
      <c r="A1121" s="34"/>
      <c r="B1121" s="6"/>
      <c r="C1121" s="68" t="s">
        <v>637</v>
      </c>
      <c r="D1121" s="92">
        <v>11429</v>
      </c>
      <c r="E1121" s="124"/>
      <c r="F1121" s="158">
        <v>0</v>
      </c>
      <c r="G1121" s="124"/>
      <c r="H1121" s="293"/>
      <c r="I1121" s="126"/>
      <c r="J1121" s="128"/>
    </row>
    <row r="1122" spans="1:10" s="9" customFormat="1" x14ac:dyDescent="0.2">
      <c r="A1122" s="34" t="s">
        <v>758</v>
      </c>
      <c r="B1122" s="10" t="s">
        <v>696</v>
      </c>
      <c r="C1122" s="71"/>
      <c r="D1122" s="92"/>
      <c r="E1122" s="124"/>
      <c r="F1122" s="107">
        <f>SUM(F1123+F1124)</f>
        <v>1041.99</v>
      </c>
      <c r="G1122" s="124"/>
      <c r="H1122" s="293"/>
      <c r="I1122" s="132">
        <f t="shared" si="66"/>
        <v>-1041.99</v>
      </c>
      <c r="J1122" s="133">
        <f t="shared" si="65"/>
        <v>-1</v>
      </c>
    </row>
    <row r="1123" spans="1:10" s="9" customFormat="1" x14ac:dyDescent="0.2">
      <c r="A1123" s="34"/>
      <c r="B1123" s="10">
        <v>50</v>
      </c>
      <c r="C1123" s="67" t="s">
        <v>18</v>
      </c>
      <c r="D1123" s="92"/>
      <c r="E1123" s="124"/>
      <c r="F1123" s="107">
        <v>554.02</v>
      </c>
      <c r="G1123" s="124"/>
      <c r="H1123" s="293"/>
      <c r="I1123" s="132">
        <f t="shared" si="66"/>
        <v>-554.02</v>
      </c>
      <c r="J1123" s="133">
        <f t="shared" si="65"/>
        <v>-1</v>
      </c>
    </row>
    <row r="1124" spans="1:10" s="9" customFormat="1" x14ac:dyDescent="0.2">
      <c r="A1124" s="34"/>
      <c r="B1124" s="10">
        <v>55</v>
      </c>
      <c r="C1124" s="57" t="s">
        <v>19</v>
      </c>
      <c r="D1124" s="92"/>
      <c r="E1124" s="124"/>
      <c r="F1124" s="279">
        <v>487.97</v>
      </c>
      <c r="G1124" s="124"/>
      <c r="H1124" s="293"/>
      <c r="I1124" s="132">
        <f t="shared" si="66"/>
        <v>-487.97</v>
      </c>
      <c r="J1124" s="133">
        <f t="shared" si="65"/>
        <v>-1</v>
      </c>
    </row>
    <row r="1125" spans="1:10" s="9" customFormat="1" x14ac:dyDescent="0.2">
      <c r="A1125" s="34" t="s">
        <v>464</v>
      </c>
      <c r="B1125" s="10" t="s">
        <v>226</v>
      </c>
      <c r="C1125" s="177"/>
      <c r="D1125" s="107">
        <f>SUM(D1126+D1130)</f>
        <v>70744.55</v>
      </c>
      <c r="E1125" s="120">
        <f>SUM(E1126+E1130)</f>
        <v>84420</v>
      </c>
      <c r="F1125" s="279">
        <f>SUM(F1126+F1130)</f>
        <v>78607.23000000001</v>
      </c>
      <c r="G1125" s="120">
        <f>SUM(G1126+G1130)</f>
        <v>85276</v>
      </c>
      <c r="H1125" s="294">
        <f>SUM(H1126+H1130)</f>
        <v>85276</v>
      </c>
      <c r="I1125" s="132">
        <f t="shared" si="66"/>
        <v>6668.7699999999895</v>
      </c>
      <c r="J1125" s="133">
        <f t="shared" si="65"/>
        <v>8.4836598363789095E-2</v>
      </c>
    </row>
    <row r="1126" spans="1:10" s="9" customFormat="1" x14ac:dyDescent="0.2">
      <c r="A1126" s="34"/>
      <c r="B1126" s="10">
        <v>50</v>
      </c>
      <c r="C1126" s="67" t="s">
        <v>18</v>
      </c>
      <c r="D1126" s="107">
        <f>SUM(D1127+D1129)</f>
        <v>61429.65</v>
      </c>
      <c r="E1126" s="120">
        <f>SUM(E1127+E1129)</f>
        <v>72556</v>
      </c>
      <c r="F1126" s="279">
        <f>SUM(F1127+F1129)</f>
        <v>69212.91</v>
      </c>
      <c r="G1126" s="120">
        <f>SUM(G1127+G1129)</f>
        <v>75458</v>
      </c>
      <c r="H1126" s="294">
        <f>SUM(H1127+H1129)</f>
        <v>75458</v>
      </c>
      <c r="I1126" s="132">
        <f t="shared" si="66"/>
        <v>6245.0899999999965</v>
      </c>
      <c r="J1126" s="133">
        <f t="shared" si="65"/>
        <v>9.0230131921920309E-2</v>
      </c>
    </row>
    <row r="1127" spans="1:10" s="9" customFormat="1" x14ac:dyDescent="0.2">
      <c r="A1127" s="34"/>
      <c r="B1127" s="6">
        <v>500</v>
      </c>
      <c r="C1127" s="68" t="s">
        <v>171</v>
      </c>
      <c r="D1127" s="158">
        <f>SUM(D1128)</f>
        <v>45769.03</v>
      </c>
      <c r="E1127" s="124">
        <f>SUM(E1128)</f>
        <v>54227</v>
      </c>
      <c r="F1127" s="280">
        <f>SUM(F1128)</f>
        <v>52089.03</v>
      </c>
      <c r="G1127" s="124">
        <f>SUM(G1128)</f>
        <v>56396</v>
      </c>
      <c r="H1127" s="293">
        <f>SUM(H1128)</f>
        <v>56396</v>
      </c>
      <c r="I1127" s="126">
        <f t="shared" si="66"/>
        <v>4306.9700000000012</v>
      </c>
      <c r="J1127" s="128">
        <f t="shared" si="65"/>
        <v>8.2684780269473235E-2</v>
      </c>
    </row>
    <row r="1128" spans="1:10" s="9" customFormat="1" x14ac:dyDescent="0.2">
      <c r="A1128" s="34"/>
      <c r="B1128" s="6">
        <v>5002</v>
      </c>
      <c r="C1128" s="68" t="s">
        <v>225</v>
      </c>
      <c r="D1128" s="92">
        <v>45769.03</v>
      </c>
      <c r="E1128" s="124">
        <v>54227</v>
      </c>
      <c r="F1128" s="92">
        <v>52089.03</v>
      </c>
      <c r="G1128" s="124">
        <v>56396</v>
      </c>
      <c r="H1128" s="293">
        <v>56396</v>
      </c>
      <c r="I1128" s="126">
        <f t="shared" si="66"/>
        <v>4306.9700000000012</v>
      </c>
      <c r="J1128" s="128">
        <f t="shared" si="65"/>
        <v>8.2684780269473235E-2</v>
      </c>
    </row>
    <row r="1129" spans="1:10" s="9" customFormat="1" x14ac:dyDescent="0.2">
      <c r="A1129" s="34"/>
      <c r="B1129" s="6">
        <v>506</v>
      </c>
      <c r="C1129" s="68" t="s">
        <v>172</v>
      </c>
      <c r="D1129" s="92">
        <v>15660.62</v>
      </c>
      <c r="E1129" s="124">
        <v>18329</v>
      </c>
      <c r="F1129" s="92">
        <v>17123.88</v>
      </c>
      <c r="G1129" s="124">
        <v>19062</v>
      </c>
      <c r="H1129" s="293">
        <v>19062</v>
      </c>
      <c r="I1129" s="126">
        <f t="shared" si="66"/>
        <v>1938.119999999999</v>
      </c>
      <c r="J1129" s="128">
        <f t="shared" si="65"/>
        <v>0.11318229279812742</v>
      </c>
    </row>
    <row r="1130" spans="1:10" s="9" customFormat="1" x14ac:dyDescent="0.2">
      <c r="A1130" s="34"/>
      <c r="B1130" s="10">
        <v>55</v>
      </c>
      <c r="C1130" s="67" t="s">
        <v>19</v>
      </c>
      <c r="D1130" s="107">
        <f>SUM(D1131:D1132)</f>
        <v>9314.9</v>
      </c>
      <c r="E1130" s="120">
        <f>SUM(E1131:E1132)</f>
        <v>11864</v>
      </c>
      <c r="F1130" s="107">
        <f>SUM(F1131:F1132)</f>
        <v>9394.32</v>
      </c>
      <c r="G1130" s="120">
        <f>SUM(G1131:G1132)</f>
        <v>9818</v>
      </c>
      <c r="H1130" s="294">
        <f>SUM(H1131:H1132)</f>
        <v>9818</v>
      </c>
      <c r="I1130" s="132">
        <f t="shared" si="66"/>
        <v>423.68000000000029</v>
      </c>
      <c r="J1130" s="133">
        <f t="shared" si="65"/>
        <v>4.5099592093946095E-2</v>
      </c>
    </row>
    <row r="1131" spans="1:10" s="9" customFormat="1" x14ac:dyDescent="0.2">
      <c r="A1131" s="34"/>
      <c r="B1131" s="6">
        <v>5521</v>
      </c>
      <c r="C1131" s="68" t="s">
        <v>85</v>
      </c>
      <c r="D1131" s="92">
        <v>5428.49</v>
      </c>
      <c r="E1131" s="124">
        <v>7296</v>
      </c>
      <c r="F1131" s="92">
        <v>5125.26</v>
      </c>
      <c r="G1131" s="124">
        <v>6038</v>
      </c>
      <c r="H1131" s="293">
        <v>6038</v>
      </c>
      <c r="I1131" s="126">
        <f t="shared" si="66"/>
        <v>912.73999999999978</v>
      </c>
      <c r="J1131" s="128">
        <f t="shared" si="65"/>
        <v>0.17808657512009152</v>
      </c>
    </row>
    <row r="1132" spans="1:10" s="9" customFormat="1" x14ac:dyDescent="0.2">
      <c r="A1132" s="34"/>
      <c r="B1132" s="6">
        <v>5524</v>
      </c>
      <c r="C1132" s="68" t="s">
        <v>26</v>
      </c>
      <c r="D1132" s="92">
        <v>3886.41</v>
      </c>
      <c r="E1132" s="124">
        <v>4568</v>
      </c>
      <c r="F1132" s="92">
        <v>4269.0600000000004</v>
      </c>
      <c r="G1132" s="124">
        <v>3780</v>
      </c>
      <c r="H1132" s="293">
        <v>3780</v>
      </c>
      <c r="I1132" s="126">
        <f t="shared" si="66"/>
        <v>-489.0600000000004</v>
      </c>
      <c r="J1132" s="128">
        <f t="shared" si="65"/>
        <v>-0.11455917696167317</v>
      </c>
    </row>
    <row r="1133" spans="1:10" s="9" customFormat="1" x14ac:dyDescent="0.2">
      <c r="A1133" s="34" t="s">
        <v>465</v>
      </c>
      <c r="B1133" s="10" t="s">
        <v>227</v>
      </c>
      <c r="C1133" s="177"/>
      <c r="D1133" s="107">
        <f>SUM(D1134+D1139)</f>
        <v>36353.14</v>
      </c>
      <c r="E1133" s="120">
        <f>SUM(E1134+E1139)</f>
        <v>42290</v>
      </c>
      <c r="F1133" s="279">
        <f>SUM(F1134+F1139)</f>
        <v>39951.93</v>
      </c>
      <c r="G1133" s="120">
        <f>SUM(G1134+G1139)</f>
        <v>43740</v>
      </c>
      <c r="H1133" s="294">
        <f>SUM(H1134+H1139)</f>
        <v>43740</v>
      </c>
      <c r="I1133" s="132">
        <f t="shared" si="66"/>
        <v>3788.0699999999997</v>
      </c>
      <c r="J1133" s="133">
        <f t="shared" si="65"/>
        <v>9.4815694761179348E-2</v>
      </c>
    </row>
    <row r="1134" spans="1:10" s="9" customFormat="1" x14ac:dyDescent="0.2">
      <c r="A1134" s="34"/>
      <c r="B1134" s="10">
        <v>50</v>
      </c>
      <c r="C1134" s="67" t="s">
        <v>229</v>
      </c>
      <c r="D1134" s="107">
        <f>SUM(D1135+D1138)</f>
        <v>30245.57</v>
      </c>
      <c r="E1134" s="120">
        <f>SUM(E1135+E1138)</f>
        <v>36282</v>
      </c>
      <c r="F1134" s="279">
        <f>SUM(F1135+F1138)</f>
        <v>35986.89</v>
      </c>
      <c r="G1134" s="120">
        <f>SUM(G1135+G1138)</f>
        <v>37592</v>
      </c>
      <c r="H1134" s="294">
        <f>SUM(H1135+H1138)</f>
        <v>37592</v>
      </c>
      <c r="I1134" s="132">
        <f t="shared" si="66"/>
        <v>1605.1100000000006</v>
      </c>
      <c r="J1134" s="133">
        <f t="shared" si="65"/>
        <v>4.460263168059253E-2</v>
      </c>
    </row>
    <row r="1135" spans="1:10" s="9" customFormat="1" x14ac:dyDescent="0.2">
      <c r="A1135" s="34"/>
      <c r="B1135" s="6">
        <v>500</v>
      </c>
      <c r="C1135" s="68" t="s">
        <v>171</v>
      </c>
      <c r="D1135" s="158">
        <f>SUM(D1136:D1137)</f>
        <v>22692.76</v>
      </c>
      <c r="E1135" s="124">
        <f>SUM(E1136:E1137)</f>
        <v>27116</v>
      </c>
      <c r="F1135" s="280">
        <f>SUM(F1136:F1136)</f>
        <v>27146.18</v>
      </c>
      <c r="G1135" s="124">
        <f>SUM(G1136:G1137)</f>
        <v>28096</v>
      </c>
      <c r="H1135" s="293">
        <f>SUM(H1136:H1137)</f>
        <v>28096</v>
      </c>
      <c r="I1135" s="126">
        <f t="shared" si="66"/>
        <v>949.81999999999971</v>
      </c>
      <c r="J1135" s="128">
        <f t="shared" si="65"/>
        <v>3.4989085020433741E-2</v>
      </c>
    </row>
    <row r="1136" spans="1:10" s="9" customFormat="1" x14ac:dyDescent="0.2">
      <c r="A1136" s="34"/>
      <c r="B1136" s="6">
        <v>5002</v>
      </c>
      <c r="C1136" s="68" t="s">
        <v>178</v>
      </c>
      <c r="D1136" s="92">
        <v>22692.76</v>
      </c>
      <c r="E1136" s="124">
        <v>26406</v>
      </c>
      <c r="F1136" s="92">
        <v>27146.18</v>
      </c>
      <c r="G1136" s="124">
        <v>27456</v>
      </c>
      <c r="H1136" s="293">
        <v>27456</v>
      </c>
      <c r="I1136" s="126">
        <f t="shared" si="66"/>
        <v>309.81999999999971</v>
      </c>
      <c r="J1136" s="128">
        <f t="shared" si="65"/>
        <v>1.1413023858237059E-2</v>
      </c>
    </row>
    <row r="1137" spans="1:12" s="9" customFormat="1" ht="25.5" x14ac:dyDescent="0.2">
      <c r="A1137" s="34"/>
      <c r="B1137" s="6">
        <v>5005</v>
      </c>
      <c r="C1137" s="68" t="s">
        <v>198</v>
      </c>
      <c r="D1137" s="92">
        <v>0</v>
      </c>
      <c r="E1137" s="124">
        <v>710</v>
      </c>
      <c r="F1137" s="92">
        <v>0</v>
      </c>
      <c r="G1137" s="124">
        <v>640</v>
      </c>
      <c r="H1137" s="293">
        <v>640</v>
      </c>
      <c r="I1137" s="126">
        <f t="shared" si="66"/>
        <v>640</v>
      </c>
      <c r="J1137" s="128"/>
    </row>
    <row r="1138" spans="1:12" s="9" customFormat="1" x14ac:dyDescent="0.2">
      <c r="A1138" s="34"/>
      <c r="B1138" s="6">
        <v>506</v>
      </c>
      <c r="C1138" s="68" t="s">
        <v>172</v>
      </c>
      <c r="D1138" s="92">
        <v>7552.81</v>
      </c>
      <c r="E1138" s="124">
        <v>9166</v>
      </c>
      <c r="F1138" s="92">
        <v>8840.7099999999991</v>
      </c>
      <c r="G1138" s="124">
        <v>9496</v>
      </c>
      <c r="H1138" s="293">
        <v>9496</v>
      </c>
      <c r="I1138" s="126">
        <f t="shared" si="66"/>
        <v>655.29000000000087</v>
      </c>
      <c r="J1138" s="128">
        <f t="shared" si="65"/>
        <v>7.4121874826795775E-2</v>
      </c>
    </row>
    <row r="1139" spans="1:12" s="9" customFormat="1" x14ac:dyDescent="0.2">
      <c r="A1139" s="34"/>
      <c r="B1139" s="10">
        <v>55</v>
      </c>
      <c r="C1139" s="67" t="s">
        <v>19</v>
      </c>
      <c r="D1139" s="107">
        <f>SUM(D1140:D1141)</f>
        <v>6107.57</v>
      </c>
      <c r="E1139" s="120">
        <f>SUM(E1140:E1141)</f>
        <v>6008</v>
      </c>
      <c r="F1139" s="107">
        <f>SUM(F1140:F1141)</f>
        <v>3965.04</v>
      </c>
      <c r="G1139" s="120">
        <f>SUM(G1140:G1141)</f>
        <v>6148</v>
      </c>
      <c r="H1139" s="294">
        <f>SUM(H1140:H1141)</f>
        <v>6148</v>
      </c>
      <c r="I1139" s="132">
        <f t="shared" si="66"/>
        <v>2182.96</v>
      </c>
      <c r="J1139" s="133">
        <f t="shared" si="65"/>
        <v>0.55055182293242955</v>
      </c>
    </row>
    <row r="1140" spans="1:12" s="9" customFormat="1" x14ac:dyDescent="0.2">
      <c r="A1140" s="34"/>
      <c r="B1140" s="6">
        <v>5521</v>
      </c>
      <c r="C1140" s="68" t="s">
        <v>85</v>
      </c>
      <c r="D1140" s="92">
        <v>2389.33</v>
      </c>
      <c r="E1140" s="124">
        <v>3173</v>
      </c>
      <c r="F1140" s="92">
        <v>2547.64</v>
      </c>
      <c r="G1140" s="124">
        <v>3200</v>
      </c>
      <c r="H1140" s="293">
        <v>3200</v>
      </c>
      <c r="I1140" s="126">
        <f t="shared" si="66"/>
        <v>652.36000000000013</v>
      </c>
      <c r="J1140" s="128">
        <f t="shared" si="65"/>
        <v>0.25606443610557217</v>
      </c>
    </row>
    <row r="1141" spans="1:12" s="9" customFormat="1" x14ac:dyDescent="0.2">
      <c r="A1141" s="34"/>
      <c r="B1141" s="6">
        <v>5524</v>
      </c>
      <c r="C1141" s="68" t="s">
        <v>26</v>
      </c>
      <c r="D1141" s="92">
        <v>3718.24</v>
      </c>
      <c r="E1141" s="124">
        <v>2835</v>
      </c>
      <c r="F1141" s="92">
        <v>1417.4</v>
      </c>
      <c r="G1141" s="124">
        <v>2948</v>
      </c>
      <c r="H1141" s="293">
        <v>2948</v>
      </c>
      <c r="I1141" s="126">
        <f t="shared" si="66"/>
        <v>1530.6</v>
      </c>
      <c r="J1141" s="128">
        <f t="shared" si="65"/>
        <v>1.0798645407083391</v>
      </c>
    </row>
    <row r="1142" spans="1:12" s="9" customFormat="1" x14ac:dyDescent="0.2">
      <c r="A1142" s="34" t="s">
        <v>466</v>
      </c>
      <c r="B1142" s="10" t="s">
        <v>684</v>
      </c>
      <c r="C1142" s="177"/>
      <c r="D1142" s="107">
        <f>SUM(D1143+D1148+D1162)</f>
        <v>76065</v>
      </c>
      <c r="E1142" s="120">
        <f>SUM(E1143+E1148+E1162)</f>
        <v>83897</v>
      </c>
      <c r="F1142" s="279">
        <f>SUM(F1143+F1148+F1162)</f>
        <v>82597.010000000009</v>
      </c>
      <c r="G1142" s="120">
        <f>SUM(G1143+G1148+G1162)</f>
        <v>85261</v>
      </c>
      <c r="H1142" s="294">
        <f>SUM(H1143+H1148+H1162)</f>
        <v>85261</v>
      </c>
      <c r="I1142" s="132">
        <f t="shared" si="66"/>
        <v>2663.9899999999907</v>
      </c>
      <c r="J1142" s="133">
        <f t="shared" si="65"/>
        <v>3.2252862422017303E-2</v>
      </c>
      <c r="L1142" s="218"/>
    </row>
    <row r="1143" spans="1:12" s="9" customFormat="1" x14ac:dyDescent="0.2">
      <c r="A1143" s="34"/>
      <c r="B1143" s="10">
        <v>50</v>
      </c>
      <c r="C1143" s="67" t="s">
        <v>18</v>
      </c>
      <c r="D1143" s="97">
        <v>51824</v>
      </c>
      <c r="E1143" s="120">
        <f>SUM(E1144+E1147)</f>
        <v>52343</v>
      </c>
      <c r="F1143" s="279">
        <f>SUM(F1144+F1147)</f>
        <v>52342.590000000004</v>
      </c>
      <c r="G1143" s="120">
        <f>SUM(G1144+G1147)</f>
        <v>58974</v>
      </c>
      <c r="H1143" s="294">
        <f>SUM(H1144+H1147)</f>
        <v>58974</v>
      </c>
      <c r="I1143" s="132">
        <f t="shared" si="66"/>
        <v>6631.4099999999962</v>
      </c>
      <c r="J1143" s="133">
        <f t="shared" si="65"/>
        <v>0.12669243153615439</v>
      </c>
      <c r="L1143" s="218"/>
    </row>
    <row r="1144" spans="1:12" s="9" customFormat="1" x14ac:dyDescent="0.2">
      <c r="A1144" s="34"/>
      <c r="B1144" s="6">
        <v>500</v>
      </c>
      <c r="C1144" s="68" t="s">
        <v>171</v>
      </c>
      <c r="D1144" s="93"/>
      <c r="E1144" s="124">
        <f>SUM(E1145)</f>
        <v>39120</v>
      </c>
      <c r="F1144" s="280">
        <f>SUM(F1145:F1146)</f>
        <v>39925.22</v>
      </c>
      <c r="G1144" s="124">
        <f>SUM(G1145)</f>
        <v>44076</v>
      </c>
      <c r="H1144" s="293">
        <f>SUM(H1145)</f>
        <v>44076</v>
      </c>
      <c r="I1144" s="126">
        <f t="shared" si="66"/>
        <v>4150.7799999999988</v>
      </c>
      <c r="J1144" s="128">
        <f t="shared" si="65"/>
        <v>0.10396386043708716</v>
      </c>
    </row>
    <row r="1145" spans="1:12" s="9" customFormat="1" x14ac:dyDescent="0.2">
      <c r="A1145" s="34"/>
      <c r="B1145" s="6">
        <v>5002</v>
      </c>
      <c r="C1145" s="68" t="s">
        <v>178</v>
      </c>
      <c r="D1145" s="93"/>
      <c r="E1145" s="124">
        <v>39120</v>
      </c>
      <c r="F1145" s="92">
        <v>39824.22</v>
      </c>
      <c r="G1145" s="124">
        <v>44076</v>
      </c>
      <c r="H1145" s="293">
        <v>44076</v>
      </c>
      <c r="I1145" s="126">
        <f t="shared" si="66"/>
        <v>4251.7799999999988</v>
      </c>
      <c r="J1145" s="128">
        <f t="shared" si="65"/>
        <v>0.10676367296082634</v>
      </c>
    </row>
    <row r="1146" spans="1:12" s="9" customFormat="1" ht="25.5" x14ac:dyDescent="0.2">
      <c r="A1146" s="34"/>
      <c r="B1146" s="6">
        <v>5005</v>
      </c>
      <c r="C1146" s="68" t="s">
        <v>198</v>
      </c>
      <c r="D1146" s="93"/>
      <c r="E1146" s="124"/>
      <c r="F1146" s="92">
        <v>101</v>
      </c>
      <c r="G1146" s="124"/>
      <c r="H1146" s="293"/>
      <c r="I1146" s="126">
        <f t="shared" si="66"/>
        <v>-101</v>
      </c>
      <c r="J1146" s="128">
        <f t="shared" si="65"/>
        <v>-1</v>
      </c>
    </row>
    <row r="1147" spans="1:12" s="9" customFormat="1" x14ac:dyDescent="0.2">
      <c r="A1147" s="34"/>
      <c r="B1147" s="6">
        <v>506</v>
      </c>
      <c r="C1147" s="68" t="s">
        <v>172</v>
      </c>
      <c r="D1147" s="93"/>
      <c r="E1147" s="124">
        <v>13223</v>
      </c>
      <c r="F1147" s="92">
        <v>12417.37</v>
      </c>
      <c r="G1147" s="124">
        <v>14898</v>
      </c>
      <c r="H1147" s="293">
        <v>14898</v>
      </c>
      <c r="I1147" s="126">
        <f t="shared" si="66"/>
        <v>2480.6299999999992</v>
      </c>
      <c r="J1147" s="128">
        <f t="shared" si="65"/>
        <v>0.199770965993604</v>
      </c>
    </row>
    <row r="1148" spans="1:12" s="9" customFormat="1" x14ac:dyDescent="0.2">
      <c r="A1148" s="34"/>
      <c r="B1148" s="10">
        <v>55</v>
      </c>
      <c r="C1148" s="67" t="s">
        <v>19</v>
      </c>
      <c r="D1148" s="97">
        <v>9671</v>
      </c>
      <c r="E1148" s="120">
        <f>SUM(E1149:E1161)</f>
        <v>11554</v>
      </c>
      <c r="F1148" s="107">
        <f>SUM(F1149:F1161)</f>
        <v>12414.430000000002</v>
      </c>
      <c r="G1148" s="120">
        <f>SUM(G1149:G1161)</f>
        <v>12287</v>
      </c>
      <c r="H1148" s="294">
        <f>SUM(H1149:H1161)</f>
        <v>12287</v>
      </c>
      <c r="I1148" s="132">
        <f t="shared" si="66"/>
        <v>-127.43000000000211</v>
      </c>
      <c r="J1148" s="133">
        <f t="shared" si="65"/>
        <v>-1.0264667809960049E-2</v>
      </c>
    </row>
    <row r="1149" spans="1:12" s="9" customFormat="1" x14ac:dyDescent="0.2">
      <c r="A1149" s="34"/>
      <c r="B1149" s="6">
        <v>5500</v>
      </c>
      <c r="C1149" s="68" t="s">
        <v>20</v>
      </c>
      <c r="D1149" s="93"/>
      <c r="E1149" s="124">
        <v>755</v>
      </c>
      <c r="F1149" s="92">
        <v>752.61</v>
      </c>
      <c r="G1149" s="124">
        <v>863</v>
      </c>
      <c r="H1149" s="293">
        <v>863</v>
      </c>
      <c r="I1149" s="126">
        <f t="shared" si="66"/>
        <v>110.38999999999999</v>
      </c>
      <c r="J1149" s="128">
        <f t="shared" si="65"/>
        <v>0.14667623337452329</v>
      </c>
    </row>
    <row r="1150" spans="1:12" s="9" customFormat="1" x14ac:dyDescent="0.2">
      <c r="A1150" s="34"/>
      <c r="B1150" s="6">
        <v>5504</v>
      </c>
      <c r="C1150" s="68" t="s">
        <v>22</v>
      </c>
      <c r="D1150" s="93"/>
      <c r="E1150" s="124">
        <v>362</v>
      </c>
      <c r="F1150" s="92">
        <v>284.42</v>
      </c>
      <c r="G1150" s="124">
        <v>400</v>
      </c>
      <c r="H1150" s="293">
        <v>400</v>
      </c>
      <c r="I1150" s="126">
        <f t="shared" si="66"/>
        <v>115.57999999999998</v>
      </c>
      <c r="J1150" s="128">
        <f t="shared" si="65"/>
        <v>0.40637085999578071</v>
      </c>
    </row>
    <row r="1151" spans="1:12" s="9" customFormat="1" ht="25.5" x14ac:dyDescent="0.2">
      <c r="A1151" s="34"/>
      <c r="B1151" s="6">
        <v>5511</v>
      </c>
      <c r="C1151" s="68" t="s">
        <v>173</v>
      </c>
      <c r="D1151" s="93"/>
      <c r="E1151" s="124">
        <v>4500</v>
      </c>
      <c r="F1151" s="92">
        <v>6479.06</v>
      </c>
      <c r="G1151" s="124">
        <v>4537</v>
      </c>
      <c r="H1151" s="293">
        <v>4537</v>
      </c>
      <c r="I1151" s="126">
        <f t="shared" si="66"/>
        <v>-1942.0600000000004</v>
      </c>
      <c r="J1151" s="128">
        <f t="shared" si="65"/>
        <v>-0.29974409868098151</v>
      </c>
    </row>
    <row r="1152" spans="1:12" s="9" customFormat="1" x14ac:dyDescent="0.2">
      <c r="A1152" s="34"/>
      <c r="B1152" s="6">
        <v>5512</v>
      </c>
      <c r="C1152" s="68" t="s">
        <v>25</v>
      </c>
      <c r="D1152" s="93"/>
      <c r="E1152" s="124">
        <v>150</v>
      </c>
      <c r="F1152" s="92">
        <v>0</v>
      </c>
      <c r="G1152" s="124">
        <v>150</v>
      </c>
      <c r="H1152" s="293">
        <v>150</v>
      </c>
      <c r="I1152" s="126">
        <f t="shared" si="66"/>
        <v>150</v>
      </c>
      <c r="J1152" s="128"/>
    </row>
    <row r="1153" spans="1:10" s="9" customFormat="1" x14ac:dyDescent="0.2">
      <c r="A1153" s="34"/>
      <c r="B1153" s="6">
        <v>5513</v>
      </c>
      <c r="C1153" s="68" t="s">
        <v>23</v>
      </c>
      <c r="D1153" s="93"/>
      <c r="E1153" s="124">
        <v>200</v>
      </c>
      <c r="F1153" s="92">
        <v>43.48</v>
      </c>
      <c r="G1153" s="124">
        <v>200</v>
      </c>
      <c r="H1153" s="293">
        <v>200</v>
      </c>
      <c r="I1153" s="126">
        <f t="shared" si="66"/>
        <v>156.52000000000001</v>
      </c>
      <c r="J1153" s="128">
        <f t="shared" si="65"/>
        <v>3.5998160073597063</v>
      </c>
    </row>
    <row r="1154" spans="1:10" s="9" customFormat="1" x14ac:dyDescent="0.2">
      <c r="A1154" s="34"/>
      <c r="B1154" s="6">
        <v>5514</v>
      </c>
      <c r="C1154" s="68" t="s">
        <v>174</v>
      </c>
      <c r="D1154" s="93"/>
      <c r="E1154" s="124">
        <v>500</v>
      </c>
      <c r="F1154" s="92">
        <v>603.4</v>
      </c>
      <c r="G1154" s="124">
        <v>500</v>
      </c>
      <c r="H1154" s="293">
        <v>500</v>
      </c>
      <c r="I1154" s="126">
        <f t="shared" si="66"/>
        <v>-103.39999999999998</v>
      </c>
      <c r="J1154" s="128">
        <f t="shared" si="65"/>
        <v>-0.17136228041100432</v>
      </c>
    </row>
    <row r="1155" spans="1:10" s="9" customFormat="1" x14ac:dyDescent="0.2">
      <c r="A1155" s="34"/>
      <c r="B1155" s="6">
        <v>5515</v>
      </c>
      <c r="C1155" s="68" t="s">
        <v>24</v>
      </c>
      <c r="D1155" s="93"/>
      <c r="E1155" s="124">
        <v>350</v>
      </c>
      <c r="F1155" s="92">
        <v>101.53</v>
      </c>
      <c r="G1155" s="124">
        <v>350</v>
      </c>
      <c r="H1155" s="293">
        <v>350</v>
      </c>
      <c r="I1155" s="126">
        <f t="shared" si="66"/>
        <v>248.47</v>
      </c>
      <c r="J1155" s="128">
        <f t="shared" si="65"/>
        <v>2.4472569683837291</v>
      </c>
    </row>
    <row r="1156" spans="1:10" s="9" customFormat="1" x14ac:dyDescent="0.2">
      <c r="A1156" s="34"/>
      <c r="B1156" s="6">
        <v>5521</v>
      </c>
      <c r="C1156" s="68" t="s">
        <v>85</v>
      </c>
      <c r="D1156" s="93"/>
      <c r="E1156" s="124">
        <v>3300</v>
      </c>
      <c r="F1156" s="92">
        <v>2883.63</v>
      </c>
      <c r="G1156" s="124">
        <v>3300</v>
      </c>
      <c r="H1156" s="293">
        <v>3300</v>
      </c>
      <c r="I1156" s="126">
        <f t="shared" si="66"/>
        <v>416.36999999999989</v>
      </c>
      <c r="J1156" s="128">
        <f t="shared" si="65"/>
        <v>0.14439092393961772</v>
      </c>
    </row>
    <row r="1157" spans="1:10" s="9" customFormat="1" x14ac:dyDescent="0.2">
      <c r="A1157" s="34"/>
      <c r="B1157" s="6">
        <v>5522</v>
      </c>
      <c r="C1157" s="68" t="s">
        <v>66</v>
      </c>
      <c r="D1157" s="93"/>
      <c r="E1157" s="124">
        <v>35</v>
      </c>
      <c r="F1157" s="92">
        <v>0</v>
      </c>
      <c r="G1157" s="124">
        <v>35</v>
      </c>
      <c r="H1157" s="293">
        <v>35</v>
      </c>
      <c r="I1157" s="126">
        <f t="shared" si="66"/>
        <v>35</v>
      </c>
      <c r="J1157" s="128"/>
    </row>
    <row r="1158" spans="1:10" s="9" customFormat="1" x14ac:dyDescent="0.2">
      <c r="A1158" s="34"/>
      <c r="B1158" s="6">
        <v>5524</v>
      </c>
      <c r="C1158" s="68" t="s">
        <v>26</v>
      </c>
      <c r="D1158" s="93"/>
      <c r="E1158" s="124">
        <v>1152</v>
      </c>
      <c r="F1158" s="92">
        <v>1085.8800000000001</v>
      </c>
      <c r="G1158" s="124">
        <v>1152</v>
      </c>
      <c r="H1158" s="293">
        <v>1152</v>
      </c>
      <c r="I1158" s="126">
        <f t="shared" si="66"/>
        <v>66.119999999999891</v>
      </c>
      <c r="J1158" s="128">
        <f t="shared" si="65"/>
        <v>6.0890706155376284E-2</v>
      </c>
    </row>
    <row r="1159" spans="1:10" s="9" customFormat="1" x14ac:dyDescent="0.2">
      <c r="A1159" s="34"/>
      <c r="B1159" s="6">
        <v>5525</v>
      </c>
      <c r="C1159" s="68" t="s">
        <v>40</v>
      </c>
      <c r="D1159" s="93"/>
      <c r="E1159" s="124"/>
      <c r="F1159" s="92">
        <v>80.02</v>
      </c>
      <c r="G1159" s="124">
        <v>500</v>
      </c>
      <c r="H1159" s="293">
        <v>500</v>
      </c>
      <c r="I1159" s="126">
        <f t="shared" si="66"/>
        <v>419.98</v>
      </c>
      <c r="J1159" s="128">
        <f t="shared" si="65"/>
        <v>5.2484378905273683</v>
      </c>
    </row>
    <row r="1160" spans="1:10" s="9" customFormat="1" x14ac:dyDescent="0.2">
      <c r="A1160" s="34"/>
      <c r="B1160" s="6">
        <v>5539</v>
      </c>
      <c r="C1160" s="68" t="s">
        <v>188</v>
      </c>
      <c r="D1160" s="93"/>
      <c r="E1160" s="124"/>
      <c r="F1160" s="92">
        <v>0</v>
      </c>
      <c r="G1160" s="124">
        <v>50</v>
      </c>
      <c r="H1160" s="293">
        <v>50</v>
      </c>
      <c r="I1160" s="126">
        <f t="shared" si="66"/>
        <v>50</v>
      </c>
      <c r="J1160" s="128"/>
    </row>
    <row r="1161" spans="1:10" s="9" customFormat="1" x14ac:dyDescent="0.2">
      <c r="A1161" s="36"/>
      <c r="B1161" s="6">
        <v>5540</v>
      </c>
      <c r="C1161" s="68" t="s">
        <v>185</v>
      </c>
      <c r="D1161" s="93"/>
      <c r="E1161" s="124">
        <v>250</v>
      </c>
      <c r="F1161" s="92">
        <v>100.4</v>
      </c>
      <c r="G1161" s="124">
        <v>250</v>
      </c>
      <c r="H1161" s="293">
        <v>250</v>
      </c>
      <c r="I1161" s="126">
        <f t="shared" si="66"/>
        <v>149.6</v>
      </c>
      <c r="J1161" s="128">
        <f t="shared" si="65"/>
        <v>1.4900398406374502</v>
      </c>
    </row>
    <row r="1162" spans="1:10" s="9" customFormat="1" x14ac:dyDescent="0.2">
      <c r="A1162" s="34"/>
      <c r="B1162" s="10">
        <v>15</v>
      </c>
      <c r="C1162" s="67" t="s">
        <v>199</v>
      </c>
      <c r="D1162" s="97">
        <v>14570</v>
      </c>
      <c r="E1162" s="120">
        <f>SUM(E1163)</f>
        <v>20000</v>
      </c>
      <c r="F1162" s="279">
        <f>SUM(F1163)</f>
        <v>17839.990000000002</v>
      </c>
      <c r="G1162" s="120">
        <f>SUM(G1163)</f>
        <v>14000</v>
      </c>
      <c r="H1162" s="294">
        <f>SUM(H1163)</f>
        <v>14000</v>
      </c>
      <c r="I1162" s="132">
        <f t="shared" si="66"/>
        <v>-3839.9900000000016</v>
      </c>
      <c r="J1162" s="133">
        <f t="shared" si="65"/>
        <v>-0.21524619688688174</v>
      </c>
    </row>
    <row r="1163" spans="1:10" s="9" customFormat="1" x14ac:dyDescent="0.2">
      <c r="A1163" s="34"/>
      <c r="B1163" s="6">
        <v>1551</v>
      </c>
      <c r="C1163" s="68" t="s">
        <v>186</v>
      </c>
      <c r="D1163" s="93"/>
      <c r="E1163" s="124">
        <f>SUM(E1164:E1164)</f>
        <v>20000</v>
      </c>
      <c r="F1163" s="280">
        <f>SUM(F1164:F1164)</f>
        <v>17839.990000000002</v>
      </c>
      <c r="G1163" s="124">
        <f>SUM(G1164:G1164)</f>
        <v>14000</v>
      </c>
      <c r="H1163" s="293">
        <f>SUM(H1164:H1164)</f>
        <v>14000</v>
      </c>
      <c r="I1163" s="126">
        <f t="shared" si="66"/>
        <v>-3839.9900000000016</v>
      </c>
      <c r="J1163" s="128">
        <f t="shared" si="65"/>
        <v>-0.21524619688688174</v>
      </c>
    </row>
    <row r="1164" spans="1:10" s="9" customFormat="1" ht="51" x14ac:dyDescent="0.2">
      <c r="A1164" s="34"/>
      <c r="B1164" s="6"/>
      <c r="C1164" s="68" t="s">
        <v>678</v>
      </c>
      <c r="D1164" s="99"/>
      <c r="E1164" s="124">
        <v>20000</v>
      </c>
      <c r="F1164" s="92">
        <v>17839.990000000002</v>
      </c>
      <c r="G1164" s="233">
        <v>14000</v>
      </c>
      <c r="H1164" s="260">
        <v>14000</v>
      </c>
      <c r="I1164" s="126">
        <f t="shared" si="66"/>
        <v>-3839.9900000000016</v>
      </c>
      <c r="J1164" s="128">
        <f t="shared" si="65"/>
        <v>-0.21524619688688174</v>
      </c>
    </row>
    <row r="1165" spans="1:10" s="9" customFormat="1" x14ac:dyDescent="0.2">
      <c r="A1165" s="34" t="s">
        <v>467</v>
      </c>
      <c r="B1165" s="10" t="s">
        <v>460</v>
      </c>
      <c r="C1165" s="177"/>
      <c r="D1165" s="107">
        <f>SUM(D1166+D1171+D1184)</f>
        <v>87444</v>
      </c>
      <c r="E1165" s="120">
        <f>SUM(E1166+E1171)</f>
        <v>81039</v>
      </c>
      <c r="F1165" s="279">
        <f>SUM(F1166+F1171)</f>
        <v>80860.240000000005</v>
      </c>
      <c r="G1165" s="120">
        <f>SUM(G1166+G1171)</f>
        <v>94056</v>
      </c>
      <c r="H1165" s="294">
        <f>SUM(H1166+H1171)</f>
        <v>94056</v>
      </c>
      <c r="I1165" s="132">
        <f t="shared" si="66"/>
        <v>13195.759999999995</v>
      </c>
      <c r="J1165" s="133">
        <f t="shared" si="65"/>
        <v>0.16319219433432286</v>
      </c>
    </row>
    <row r="1166" spans="1:10" s="9" customFormat="1" x14ac:dyDescent="0.2">
      <c r="A1166" s="34"/>
      <c r="B1166" s="10">
        <v>50</v>
      </c>
      <c r="C1166" s="67" t="s">
        <v>18</v>
      </c>
      <c r="D1166" s="97">
        <v>61404</v>
      </c>
      <c r="E1166" s="120">
        <f>SUM(E1167+E1170)</f>
        <v>64016</v>
      </c>
      <c r="F1166" s="279">
        <f>SUM(F1167+F1169+F1170)</f>
        <v>64264.490000000005</v>
      </c>
      <c r="G1166" s="120">
        <f>SUM(G1167+G1170)</f>
        <v>70790</v>
      </c>
      <c r="H1166" s="294">
        <f>SUM(H1167+H1170)</f>
        <v>70790</v>
      </c>
      <c r="I1166" s="132">
        <f t="shared" si="66"/>
        <v>6525.5099999999948</v>
      </c>
      <c r="J1166" s="133">
        <f t="shared" si="65"/>
        <v>0.10154145780974844</v>
      </c>
    </row>
    <row r="1167" spans="1:10" s="9" customFormat="1" x14ac:dyDescent="0.2">
      <c r="A1167" s="34"/>
      <c r="B1167" s="6">
        <v>500</v>
      </c>
      <c r="C1167" s="68" t="s">
        <v>171</v>
      </c>
      <c r="D1167" s="93"/>
      <c r="E1167" s="124">
        <f>SUM(E1168)</f>
        <v>47845</v>
      </c>
      <c r="F1167" s="280">
        <f>SUM(F1168)</f>
        <v>48757.01</v>
      </c>
      <c r="G1167" s="124">
        <f>SUM(G1168)</f>
        <v>52908</v>
      </c>
      <c r="H1167" s="293">
        <f>SUM(H1168)</f>
        <v>52908</v>
      </c>
      <c r="I1167" s="126">
        <f t="shared" si="66"/>
        <v>4150.989999999998</v>
      </c>
      <c r="J1167" s="128">
        <f t="shared" si="65"/>
        <v>8.5136270661387847E-2</v>
      </c>
    </row>
    <row r="1168" spans="1:10" s="9" customFormat="1" ht="14.25" customHeight="1" x14ac:dyDescent="0.2">
      <c r="A1168" s="34"/>
      <c r="B1168" s="6">
        <v>5002</v>
      </c>
      <c r="C1168" s="68" t="s">
        <v>178</v>
      </c>
      <c r="D1168" s="93"/>
      <c r="E1168" s="124">
        <v>47845</v>
      </c>
      <c r="F1168" s="92">
        <v>48757.01</v>
      </c>
      <c r="G1168" s="124">
        <v>52908</v>
      </c>
      <c r="H1168" s="293">
        <v>52908</v>
      </c>
      <c r="I1168" s="126">
        <f t="shared" si="66"/>
        <v>4150.989999999998</v>
      </c>
      <c r="J1168" s="128">
        <f t="shared" si="65"/>
        <v>8.5136270661387847E-2</v>
      </c>
    </row>
    <row r="1169" spans="1:10" s="9" customFormat="1" ht="14.25" customHeight="1" x14ac:dyDescent="0.2">
      <c r="A1169" s="34"/>
      <c r="B1169" s="6">
        <v>5050</v>
      </c>
      <c r="C1169" s="68" t="s">
        <v>65</v>
      </c>
      <c r="D1169" s="93"/>
      <c r="E1169" s="124"/>
      <c r="F1169" s="92">
        <v>150</v>
      </c>
      <c r="G1169" s="124"/>
      <c r="H1169" s="293"/>
      <c r="I1169" s="126">
        <f t="shared" si="66"/>
        <v>-150</v>
      </c>
      <c r="J1169" s="128">
        <f t="shared" si="65"/>
        <v>-1</v>
      </c>
    </row>
    <row r="1170" spans="1:10" s="9" customFormat="1" x14ac:dyDescent="0.2">
      <c r="A1170" s="34"/>
      <c r="B1170" s="6">
        <v>506</v>
      </c>
      <c r="C1170" s="68" t="s">
        <v>172</v>
      </c>
      <c r="D1170" s="93"/>
      <c r="E1170" s="124">
        <v>16171</v>
      </c>
      <c r="F1170" s="92">
        <v>15357.48</v>
      </c>
      <c r="G1170" s="124">
        <v>17882</v>
      </c>
      <c r="H1170" s="293">
        <v>17882</v>
      </c>
      <c r="I1170" s="126">
        <f t="shared" si="66"/>
        <v>2524.5200000000004</v>
      </c>
      <c r="J1170" s="128">
        <f t="shared" ref="J1170:J1233" si="67">SUM(H1170/F1170-1)</f>
        <v>0.16438374004068379</v>
      </c>
    </row>
    <row r="1171" spans="1:10" s="9" customFormat="1" x14ac:dyDescent="0.2">
      <c r="A1171" s="34"/>
      <c r="B1171" s="10">
        <v>55</v>
      </c>
      <c r="C1171" s="67" t="s">
        <v>19</v>
      </c>
      <c r="D1171" s="97">
        <v>14748</v>
      </c>
      <c r="E1171" s="120">
        <f>SUM(E1172:E1183)</f>
        <v>17023</v>
      </c>
      <c r="F1171" s="279">
        <f>SUM(F1172:F1183)</f>
        <v>16595.75</v>
      </c>
      <c r="G1171" s="120">
        <f>SUM(G1172:G1183)</f>
        <v>23266</v>
      </c>
      <c r="H1171" s="294">
        <f>SUM(H1172:H1183)</f>
        <v>23266</v>
      </c>
      <c r="I1171" s="132">
        <f t="shared" ref="I1171:I1234" si="68">H1171-F1171</f>
        <v>6670.25</v>
      </c>
      <c r="J1171" s="133">
        <f t="shared" si="67"/>
        <v>0.40192519169064367</v>
      </c>
    </row>
    <row r="1172" spans="1:10" s="9" customFormat="1" x14ac:dyDescent="0.2">
      <c r="A1172" s="34"/>
      <c r="B1172" s="6">
        <v>5500</v>
      </c>
      <c r="C1172" s="68" t="s">
        <v>20</v>
      </c>
      <c r="D1172" s="93"/>
      <c r="E1172" s="124">
        <v>925</v>
      </c>
      <c r="F1172" s="92">
        <v>968.61</v>
      </c>
      <c r="G1172" s="124">
        <v>1769</v>
      </c>
      <c r="H1172" s="293">
        <v>1769</v>
      </c>
      <c r="I1172" s="126">
        <f t="shared" si="68"/>
        <v>800.39</v>
      </c>
      <c r="J1172" s="128">
        <f t="shared" si="67"/>
        <v>0.82632845004697453</v>
      </c>
    </row>
    <row r="1173" spans="1:10" s="9" customFormat="1" x14ac:dyDescent="0.2">
      <c r="A1173" s="34"/>
      <c r="B1173" s="6">
        <v>5504</v>
      </c>
      <c r="C1173" s="68" t="s">
        <v>22</v>
      </c>
      <c r="D1173" s="93"/>
      <c r="E1173" s="124">
        <v>449</v>
      </c>
      <c r="F1173" s="92">
        <v>201.21</v>
      </c>
      <c r="G1173" s="124">
        <v>500</v>
      </c>
      <c r="H1173" s="293">
        <v>500</v>
      </c>
      <c r="I1173" s="126">
        <f t="shared" si="68"/>
        <v>298.78999999999996</v>
      </c>
      <c r="J1173" s="128">
        <f t="shared" si="67"/>
        <v>1.4849659559664032</v>
      </c>
    </row>
    <row r="1174" spans="1:10" s="9" customFormat="1" ht="25.5" x14ac:dyDescent="0.2">
      <c r="A1174" s="34"/>
      <c r="B1174" s="6">
        <v>5511</v>
      </c>
      <c r="C1174" s="68" t="s">
        <v>173</v>
      </c>
      <c r="D1174" s="93"/>
      <c r="E1174" s="124">
        <v>6000</v>
      </c>
      <c r="F1174" s="92">
        <v>7024.9</v>
      </c>
      <c r="G1174" s="124">
        <v>11877</v>
      </c>
      <c r="H1174" s="293">
        <v>11877</v>
      </c>
      <c r="I1174" s="126">
        <f t="shared" si="68"/>
        <v>4852.1000000000004</v>
      </c>
      <c r="J1174" s="128">
        <f t="shared" si="67"/>
        <v>0.69070022349072602</v>
      </c>
    </row>
    <row r="1175" spans="1:10" s="9" customFormat="1" x14ac:dyDescent="0.2">
      <c r="A1175" s="34"/>
      <c r="B1175" s="6">
        <v>5512</v>
      </c>
      <c r="C1175" s="68" t="s">
        <v>25</v>
      </c>
      <c r="D1175" s="93"/>
      <c r="E1175" s="124">
        <v>200</v>
      </c>
      <c r="F1175" s="92">
        <v>0</v>
      </c>
      <c r="G1175" s="124">
        <v>300</v>
      </c>
      <c r="H1175" s="293">
        <v>300</v>
      </c>
      <c r="I1175" s="126">
        <f t="shared" si="68"/>
        <v>300</v>
      </c>
      <c r="J1175" s="128"/>
    </row>
    <row r="1176" spans="1:10" s="9" customFormat="1" x14ac:dyDescent="0.2">
      <c r="A1176" s="34"/>
      <c r="B1176" s="6">
        <v>5513</v>
      </c>
      <c r="C1176" s="68" t="s">
        <v>23</v>
      </c>
      <c r="D1176" s="93"/>
      <c r="E1176" s="124">
        <v>150</v>
      </c>
      <c r="F1176" s="158">
        <v>0</v>
      </c>
      <c r="G1176" s="124">
        <v>100</v>
      </c>
      <c r="H1176" s="293">
        <v>100</v>
      </c>
      <c r="I1176" s="126">
        <f t="shared" si="68"/>
        <v>100</v>
      </c>
      <c r="J1176" s="128"/>
    </row>
    <row r="1177" spans="1:10" s="9" customFormat="1" x14ac:dyDescent="0.2">
      <c r="A1177" s="34"/>
      <c r="B1177" s="6">
        <v>5514</v>
      </c>
      <c r="C1177" s="68" t="s">
        <v>174</v>
      </c>
      <c r="D1177" s="93"/>
      <c r="E1177" s="124">
        <v>900</v>
      </c>
      <c r="F1177" s="92">
        <v>921.86</v>
      </c>
      <c r="G1177" s="124">
        <v>216</v>
      </c>
      <c r="H1177" s="293">
        <v>216</v>
      </c>
      <c r="I1177" s="126">
        <f t="shared" si="68"/>
        <v>-705.86</v>
      </c>
      <c r="J1177" s="128">
        <f t="shared" si="67"/>
        <v>-0.7656911027704858</v>
      </c>
    </row>
    <row r="1178" spans="1:10" s="9" customFormat="1" x14ac:dyDescent="0.2">
      <c r="A1178" s="34"/>
      <c r="B1178" s="6">
        <v>5515</v>
      </c>
      <c r="C1178" s="68" t="s">
        <v>24</v>
      </c>
      <c r="D1178" s="93"/>
      <c r="E1178" s="124">
        <v>1400</v>
      </c>
      <c r="F1178" s="92">
        <v>345</v>
      </c>
      <c r="G1178" s="124">
        <v>1000</v>
      </c>
      <c r="H1178" s="293">
        <v>1000</v>
      </c>
      <c r="I1178" s="126">
        <f t="shared" si="68"/>
        <v>655</v>
      </c>
      <c r="J1178" s="128">
        <f t="shared" si="67"/>
        <v>1.8985507246376812</v>
      </c>
    </row>
    <row r="1179" spans="1:10" s="9" customFormat="1" x14ac:dyDescent="0.2">
      <c r="A1179" s="34"/>
      <c r="B1179" s="6">
        <v>5521</v>
      </c>
      <c r="C1179" s="68" t="s">
        <v>85</v>
      </c>
      <c r="D1179" s="93"/>
      <c r="E1179" s="124">
        <v>4774</v>
      </c>
      <c r="F1179" s="92">
        <v>4887.3599999999997</v>
      </c>
      <c r="G1179" s="124">
        <v>4774</v>
      </c>
      <c r="H1179" s="293">
        <v>4774</v>
      </c>
      <c r="I1179" s="126">
        <f t="shared" si="68"/>
        <v>-113.35999999999967</v>
      </c>
      <c r="J1179" s="128">
        <f t="shared" si="67"/>
        <v>-2.319452628822094E-2</v>
      </c>
    </row>
    <row r="1180" spans="1:10" s="9" customFormat="1" x14ac:dyDescent="0.2">
      <c r="A1180" s="34"/>
      <c r="B1180" s="6">
        <v>5522</v>
      </c>
      <c r="C1180" s="68" t="s">
        <v>66</v>
      </c>
      <c r="D1180" s="93"/>
      <c r="E1180" s="124">
        <v>55</v>
      </c>
      <c r="F1180" s="92">
        <v>55</v>
      </c>
      <c r="G1180" s="124">
        <v>50</v>
      </c>
      <c r="H1180" s="293">
        <v>50</v>
      </c>
      <c r="I1180" s="126">
        <f t="shared" si="68"/>
        <v>-5</v>
      </c>
      <c r="J1180" s="128">
        <f t="shared" si="67"/>
        <v>-9.0909090909090939E-2</v>
      </c>
    </row>
    <row r="1181" spans="1:10" s="9" customFormat="1" x14ac:dyDescent="0.2">
      <c r="A1181" s="34"/>
      <c r="B1181" s="6">
        <v>5524</v>
      </c>
      <c r="C1181" s="68" t="s">
        <v>26</v>
      </c>
      <c r="D1181" s="93"/>
      <c r="E1181" s="124">
        <v>1920</v>
      </c>
      <c r="F1181" s="92">
        <v>1931.81</v>
      </c>
      <c r="G1181" s="124">
        <v>1900</v>
      </c>
      <c r="H1181" s="293">
        <v>1900</v>
      </c>
      <c r="I1181" s="126">
        <f t="shared" si="68"/>
        <v>-31.809999999999945</v>
      </c>
      <c r="J1181" s="128">
        <f t="shared" si="67"/>
        <v>-1.6466422681319592E-2</v>
      </c>
    </row>
    <row r="1182" spans="1:10" s="9" customFormat="1" x14ac:dyDescent="0.2">
      <c r="A1182" s="34"/>
      <c r="B1182" s="6">
        <v>5525</v>
      </c>
      <c r="C1182" s="68" t="s">
        <v>40</v>
      </c>
      <c r="D1182" s="93"/>
      <c r="E1182" s="124">
        <v>0</v>
      </c>
      <c r="F1182" s="92">
        <v>20</v>
      </c>
      <c r="G1182" s="124">
        <v>300</v>
      </c>
      <c r="H1182" s="293">
        <v>300</v>
      </c>
      <c r="I1182" s="126">
        <f t="shared" si="68"/>
        <v>280</v>
      </c>
      <c r="J1182" s="128">
        <f t="shared" si="67"/>
        <v>14</v>
      </c>
    </row>
    <row r="1183" spans="1:10" s="9" customFormat="1" x14ac:dyDescent="0.2">
      <c r="A1183" s="36"/>
      <c r="B1183" s="6">
        <v>5540</v>
      </c>
      <c r="C1183" s="68" t="s">
        <v>185</v>
      </c>
      <c r="D1183" s="93"/>
      <c r="E1183" s="124">
        <v>250</v>
      </c>
      <c r="F1183" s="92">
        <v>240</v>
      </c>
      <c r="G1183" s="124">
        <v>480</v>
      </c>
      <c r="H1183" s="293">
        <v>480</v>
      </c>
      <c r="I1183" s="126">
        <f t="shared" si="68"/>
        <v>240</v>
      </c>
      <c r="J1183" s="128">
        <f t="shared" si="67"/>
        <v>1</v>
      </c>
    </row>
    <row r="1184" spans="1:10" s="9" customFormat="1" x14ac:dyDescent="0.2">
      <c r="A1184" s="36"/>
      <c r="B1184" s="10">
        <v>15</v>
      </c>
      <c r="C1184" s="67" t="s">
        <v>199</v>
      </c>
      <c r="D1184" s="97">
        <v>11292</v>
      </c>
      <c r="E1184" s="124"/>
      <c r="F1184" s="158"/>
      <c r="G1184" s="124"/>
      <c r="H1184" s="293"/>
      <c r="I1184" s="126"/>
      <c r="J1184" s="128"/>
    </row>
    <row r="1185" spans="1:12" s="12" customFormat="1" ht="13.5" x14ac:dyDescent="0.25">
      <c r="A1185" s="34" t="s">
        <v>468</v>
      </c>
      <c r="B1185" s="10" t="s">
        <v>154</v>
      </c>
      <c r="C1185" s="177"/>
      <c r="D1185" s="107">
        <f t="shared" ref="D1185:H1186" si="69">SUM(D1186)</f>
        <v>22021.67</v>
      </c>
      <c r="E1185" s="120">
        <f t="shared" si="69"/>
        <v>30000</v>
      </c>
      <c r="F1185" s="279">
        <f t="shared" si="69"/>
        <v>35235</v>
      </c>
      <c r="G1185" s="120">
        <f t="shared" si="69"/>
        <v>43200</v>
      </c>
      <c r="H1185" s="294">
        <f t="shared" si="69"/>
        <v>43200</v>
      </c>
      <c r="I1185" s="132">
        <f t="shared" si="68"/>
        <v>7965</v>
      </c>
      <c r="J1185" s="133">
        <f t="shared" si="67"/>
        <v>0.2260536398467432</v>
      </c>
    </row>
    <row r="1186" spans="1:12" s="9" customFormat="1" x14ac:dyDescent="0.2">
      <c r="A1186" s="34"/>
      <c r="B1186" s="10">
        <v>55</v>
      </c>
      <c r="C1186" s="67" t="s">
        <v>19</v>
      </c>
      <c r="D1186" s="107">
        <f t="shared" si="69"/>
        <v>22021.67</v>
      </c>
      <c r="E1186" s="120">
        <f t="shared" si="69"/>
        <v>30000</v>
      </c>
      <c r="F1186" s="279">
        <f t="shared" si="69"/>
        <v>35235</v>
      </c>
      <c r="G1186" s="120">
        <f t="shared" si="69"/>
        <v>43200</v>
      </c>
      <c r="H1186" s="294">
        <f t="shared" si="69"/>
        <v>43200</v>
      </c>
      <c r="I1186" s="132">
        <f t="shared" si="68"/>
        <v>7965</v>
      </c>
      <c r="J1186" s="133">
        <f t="shared" si="67"/>
        <v>0.2260536398467432</v>
      </c>
    </row>
    <row r="1187" spans="1:12" x14ac:dyDescent="0.2">
      <c r="A1187" s="36"/>
      <c r="B1187" s="6">
        <v>5524</v>
      </c>
      <c r="C1187" s="68" t="s">
        <v>283</v>
      </c>
      <c r="D1187" s="93">
        <v>22021.67</v>
      </c>
      <c r="E1187" s="124">
        <v>30000</v>
      </c>
      <c r="F1187" s="92">
        <v>35235</v>
      </c>
      <c r="G1187" s="124">
        <v>43200</v>
      </c>
      <c r="H1187" s="293">
        <v>43200</v>
      </c>
      <c r="I1187" s="126">
        <f t="shared" si="68"/>
        <v>7965</v>
      </c>
      <c r="J1187" s="128">
        <f t="shared" si="67"/>
        <v>0.2260536398467432</v>
      </c>
    </row>
    <row r="1188" spans="1:12" x14ac:dyDescent="0.2">
      <c r="A1188" s="34" t="s">
        <v>469</v>
      </c>
      <c r="B1188" s="10" t="s">
        <v>538</v>
      </c>
      <c r="C1188" s="177"/>
      <c r="D1188" s="107">
        <f t="shared" ref="D1188:H1189" si="70">SUM(D1189)</f>
        <v>16056.7</v>
      </c>
      <c r="E1188" s="120">
        <f t="shared" si="70"/>
        <v>21600</v>
      </c>
      <c r="F1188" s="279">
        <f t="shared" si="70"/>
        <v>8302.5</v>
      </c>
      <c r="G1188" s="120">
        <f t="shared" si="70"/>
        <v>11600</v>
      </c>
      <c r="H1188" s="294">
        <f t="shared" si="70"/>
        <v>11600</v>
      </c>
      <c r="I1188" s="132">
        <f t="shared" si="68"/>
        <v>3297.5</v>
      </c>
      <c r="J1188" s="133">
        <f t="shared" si="67"/>
        <v>0.39716952725082799</v>
      </c>
    </row>
    <row r="1189" spans="1:12" ht="25.5" x14ac:dyDescent="0.2">
      <c r="A1189" s="36"/>
      <c r="B1189" s="23">
        <v>413</v>
      </c>
      <c r="C1189" s="70" t="s">
        <v>98</v>
      </c>
      <c r="D1189" s="107">
        <f t="shared" si="70"/>
        <v>16056.7</v>
      </c>
      <c r="E1189" s="120">
        <f t="shared" si="70"/>
        <v>21600</v>
      </c>
      <c r="F1189" s="279">
        <f t="shared" si="70"/>
        <v>8302.5</v>
      </c>
      <c r="G1189" s="120">
        <f t="shared" si="70"/>
        <v>11600</v>
      </c>
      <c r="H1189" s="294">
        <f t="shared" si="70"/>
        <v>11600</v>
      </c>
      <c r="I1189" s="132">
        <f t="shared" si="68"/>
        <v>3297.5</v>
      </c>
      <c r="J1189" s="133">
        <f t="shared" si="67"/>
        <v>0.39716952725082799</v>
      </c>
    </row>
    <row r="1190" spans="1:12" x14ac:dyDescent="0.2">
      <c r="A1190" s="36"/>
      <c r="B1190" s="6">
        <v>4130</v>
      </c>
      <c r="C1190" s="68" t="s">
        <v>29</v>
      </c>
      <c r="D1190" s="93">
        <v>16056.7</v>
      </c>
      <c r="E1190" s="124">
        <v>21600</v>
      </c>
      <c r="F1190" s="92">
        <v>8302.5</v>
      </c>
      <c r="G1190" s="124">
        <v>11600</v>
      </c>
      <c r="H1190" s="293">
        <v>11600</v>
      </c>
      <c r="I1190" s="126">
        <f t="shared" si="68"/>
        <v>3297.5</v>
      </c>
      <c r="J1190" s="128">
        <f t="shared" si="67"/>
        <v>0.39716952725082799</v>
      </c>
    </row>
    <row r="1191" spans="1:12" s="9" customFormat="1" x14ac:dyDescent="0.2">
      <c r="A1191" s="34" t="s">
        <v>470</v>
      </c>
      <c r="B1191" s="10" t="s">
        <v>228</v>
      </c>
      <c r="C1191" s="177"/>
      <c r="D1191" s="107">
        <f>SUM(D1192+D1198+D1212)</f>
        <v>144484.84000000003</v>
      </c>
      <c r="E1191" s="120">
        <f>SUM(E1192+E1198)</f>
        <v>148322</v>
      </c>
      <c r="F1191" s="279">
        <f>SUM(F1192+F1198)</f>
        <v>147880.09</v>
      </c>
      <c r="G1191" s="120">
        <f>SUM(G1192+G1198)</f>
        <v>152913</v>
      </c>
      <c r="H1191" s="294">
        <f>SUM(H1192+H1198)</f>
        <v>155913</v>
      </c>
      <c r="I1191" s="132">
        <f t="shared" si="68"/>
        <v>8032.9100000000035</v>
      </c>
      <c r="J1191" s="133">
        <f t="shared" si="67"/>
        <v>5.4320429477693777E-2</v>
      </c>
      <c r="L1191" s="278"/>
    </row>
    <row r="1192" spans="1:12" s="9" customFormat="1" x14ac:dyDescent="0.2">
      <c r="A1192" s="34"/>
      <c r="B1192" s="10">
        <v>50</v>
      </c>
      <c r="C1192" s="67" t="s">
        <v>18</v>
      </c>
      <c r="D1192" s="107">
        <f>SUM(D1193+D1197)</f>
        <v>81600.100000000006</v>
      </c>
      <c r="E1192" s="120">
        <f>SUM(E1193+E1197)</f>
        <v>89313</v>
      </c>
      <c r="F1192" s="279">
        <f>SUM(F1193+F1196+F1197)</f>
        <v>88910.28</v>
      </c>
      <c r="G1192" s="120">
        <f>SUM(G1193+G1197)</f>
        <v>93849</v>
      </c>
      <c r="H1192" s="294">
        <f>SUM(H1193+H1197)</f>
        <v>93849</v>
      </c>
      <c r="I1192" s="132">
        <f t="shared" si="68"/>
        <v>4938.7200000000012</v>
      </c>
      <c r="J1192" s="133">
        <f t="shared" si="67"/>
        <v>5.5547232558484705E-2</v>
      </c>
    </row>
    <row r="1193" spans="1:12" s="9" customFormat="1" x14ac:dyDescent="0.2">
      <c r="A1193" s="34"/>
      <c r="B1193" s="6">
        <v>500</v>
      </c>
      <c r="C1193" s="68" t="s">
        <v>171</v>
      </c>
      <c r="D1193" s="158">
        <f>SUM(D1194:D1194)</f>
        <v>60876.81</v>
      </c>
      <c r="E1193" s="124">
        <f>SUM(E1194:E1194)</f>
        <v>66751</v>
      </c>
      <c r="F1193" s="280">
        <f>SUM(F1194:F1195)</f>
        <v>66550.259999999995</v>
      </c>
      <c r="G1193" s="124">
        <f>SUM(G1194:G1194)</f>
        <v>70141</v>
      </c>
      <c r="H1193" s="293">
        <f>SUM(H1194:H1194)</f>
        <v>70141</v>
      </c>
      <c r="I1193" s="126">
        <f t="shared" si="68"/>
        <v>3590.7400000000052</v>
      </c>
      <c r="J1193" s="128">
        <f t="shared" si="67"/>
        <v>5.3955311369181747E-2</v>
      </c>
    </row>
    <row r="1194" spans="1:12" s="9" customFormat="1" x14ac:dyDescent="0.2">
      <c r="A1194" s="34"/>
      <c r="B1194" s="6">
        <v>5002</v>
      </c>
      <c r="C1194" s="68" t="s">
        <v>178</v>
      </c>
      <c r="D1194" s="93">
        <v>60876.81</v>
      </c>
      <c r="E1194" s="124">
        <v>66751</v>
      </c>
      <c r="F1194" s="92">
        <v>65901.919999999998</v>
      </c>
      <c r="G1194" s="124">
        <v>70141</v>
      </c>
      <c r="H1194" s="293">
        <v>70141</v>
      </c>
      <c r="I1194" s="126">
        <f t="shared" si="68"/>
        <v>4239.0800000000017</v>
      </c>
      <c r="J1194" s="128">
        <f t="shared" si="67"/>
        <v>6.4324074321355118E-2</v>
      </c>
    </row>
    <row r="1195" spans="1:12" s="9" customFormat="1" ht="25.5" x14ac:dyDescent="0.2">
      <c r="A1195" s="34"/>
      <c r="B1195" s="6">
        <v>5005</v>
      </c>
      <c r="C1195" s="68" t="s">
        <v>198</v>
      </c>
      <c r="D1195" s="93"/>
      <c r="E1195" s="124"/>
      <c r="F1195" s="92">
        <v>648.34</v>
      </c>
      <c r="G1195" s="124"/>
      <c r="H1195" s="293"/>
      <c r="I1195" s="126">
        <f t="shared" si="68"/>
        <v>-648.34</v>
      </c>
      <c r="J1195" s="128">
        <f t="shared" si="67"/>
        <v>-1</v>
      </c>
    </row>
    <row r="1196" spans="1:12" s="9" customFormat="1" x14ac:dyDescent="0.2">
      <c r="A1196" s="34"/>
      <c r="B1196" s="6">
        <v>5050</v>
      </c>
      <c r="C1196" s="68" t="s">
        <v>65</v>
      </c>
      <c r="D1196" s="93"/>
      <c r="E1196" s="124"/>
      <c r="F1196" s="92">
        <v>-58.14</v>
      </c>
      <c r="G1196" s="124"/>
      <c r="H1196" s="293"/>
      <c r="I1196" s="126">
        <f t="shared" si="68"/>
        <v>58.14</v>
      </c>
      <c r="J1196" s="128">
        <f t="shared" si="67"/>
        <v>-1</v>
      </c>
    </row>
    <row r="1197" spans="1:12" s="9" customFormat="1" x14ac:dyDescent="0.2">
      <c r="A1197" s="34"/>
      <c r="B1197" s="6">
        <v>506</v>
      </c>
      <c r="C1197" s="68" t="s">
        <v>172</v>
      </c>
      <c r="D1197" s="92">
        <v>20723.29</v>
      </c>
      <c r="E1197" s="124">
        <v>22562</v>
      </c>
      <c r="F1197" s="92">
        <v>22418.16</v>
      </c>
      <c r="G1197" s="124">
        <v>23708</v>
      </c>
      <c r="H1197" s="293">
        <v>23708</v>
      </c>
      <c r="I1197" s="126">
        <f t="shared" si="68"/>
        <v>1289.8400000000001</v>
      </c>
      <c r="J1197" s="128">
        <f t="shared" si="67"/>
        <v>5.7535498006972885E-2</v>
      </c>
    </row>
    <row r="1198" spans="1:12" s="9" customFormat="1" x14ac:dyDescent="0.2">
      <c r="A1198" s="34"/>
      <c r="B1198" s="10">
        <v>55</v>
      </c>
      <c r="C1198" s="67" t="s">
        <v>19</v>
      </c>
      <c r="D1198" s="107">
        <f>SUM(D1199:D1211)</f>
        <v>49282.85</v>
      </c>
      <c r="E1198" s="120">
        <f>SUM(E1199:E1211)</f>
        <v>59009</v>
      </c>
      <c r="F1198" s="279">
        <f>SUM(F1199:F1211)</f>
        <v>58969.80999999999</v>
      </c>
      <c r="G1198" s="120">
        <f>SUM(G1199:G1211)</f>
        <v>59064</v>
      </c>
      <c r="H1198" s="294">
        <f>SUM(H1199:H1211)</f>
        <v>62064</v>
      </c>
      <c r="I1198" s="132">
        <f t="shared" si="68"/>
        <v>3094.1900000000096</v>
      </c>
      <c r="J1198" s="133">
        <f t="shared" si="67"/>
        <v>5.2470747319687927E-2</v>
      </c>
    </row>
    <row r="1199" spans="1:12" s="9" customFormat="1" x14ac:dyDescent="0.2">
      <c r="A1199" s="34"/>
      <c r="B1199" s="6">
        <v>5500</v>
      </c>
      <c r="C1199" s="68" t="s">
        <v>20</v>
      </c>
      <c r="D1199" s="92">
        <v>2460.7199999999998</v>
      </c>
      <c r="E1199" s="124">
        <v>2460</v>
      </c>
      <c r="F1199" s="92">
        <v>3480.29</v>
      </c>
      <c r="G1199" s="124">
        <v>2460</v>
      </c>
      <c r="H1199" s="293">
        <v>2460</v>
      </c>
      <c r="I1199" s="126">
        <f t="shared" si="68"/>
        <v>-1020.29</v>
      </c>
      <c r="J1199" s="128">
        <f t="shared" si="67"/>
        <v>-0.29316235141324432</v>
      </c>
    </row>
    <row r="1200" spans="1:12" s="9" customFormat="1" x14ac:dyDescent="0.2">
      <c r="A1200" s="34"/>
      <c r="B1200" s="6">
        <v>5503</v>
      </c>
      <c r="C1200" s="68" t="s">
        <v>21</v>
      </c>
      <c r="D1200" s="92">
        <v>134.22</v>
      </c>
      <c r="E1200" s="124">
        <v>200</v>
      </c>
      <c r="F1200" s="92">
        <v>5.93</v>
      </c>
      <c r="G1200" s="124">
        <v>200</v>
      </c>
      <c r="H1200" s="293">
        <v>200</v>
      </c>
      <c r="I1200" s="126">
        <f t="shared" si="68"/>
        <v>194.07</v>
      </c>
      <c r="J1200" s="128">
        <f t="shared" si="67"/>
        <v>32.726812816188868</v>
      </c>
    </row>
    <row r="1201" spans="1:10" s="9" customFormat="1" x14ac:dyDescent="0.2">
      <c r="A1201" s="34"/>
      <c r="B1201" s="6">
        <v>5504</v>
      </c>
      <c r="C1201" s="68" t="s">
        <v>22</v>
      </c>
      <c r="D1201" s="92">
        <v>1998.07</v>
      </c>
      <c r="E1201" s="124">
        <v>1200</v>
      </c>
      <c r="F1201" s="92">
        <v>2079.42</v>
      </c>
      <c r="G1201" s="124">
        <v>1200</v>
      </c>
      <c r="H1201" s="293">
        <v>1200</v>
      </c>
      <c r="I1201" s="126">
        <f t="shared" si="68"/>
        <v>-879.42000000000007</v>
      </c>
      <c r="J1201" s="128">
        <f t="shared" si="67"/>
        <v>-0.42291600542458951</v>
      </c>
    </row>
    <row r="1202" spans="1:10" s="9" customFormat="1" ht="25.5" x14ac:dyDescent="0.2">
      <c r="A1202" s="34"/>
      <c r="B1202" s="6">
        <v>5511</v>
      </c>
      <c r="C1202" s="68" t="s">
        <v>173</v>
      </c>
      <c r="D1202" s="92">
        <v>35796.519999999997</v>
      </c>
      <c r="E1202" s="124">
        <v>44269</v>
      </c>
      <c r="F1202" s="92">
        <v>40278.31</v>
      </c>
      <c r="G1202" s="124">
        <v>42450</v>
      </c>
      <c r="H1202" s="293">
        <v>42450</v>
      </c>
      <c r="I1202" s="126">
        <f t="shared" si="68"/>
        <v>2171.6900000000023</v>
      </c>
      <c r="J1202" s="128">
        <f t="shared" si="67"/>
        <v>5.3917108240142175E-2</v>
      </c>
    </row>
    <row r="1203" spans="1:10" s="9" customFormat="1" x14ac:dyDescent="0.2">
      <c r="A1203" s="34"/>
      <c r="B1203" s="6">
        <v>5513</v>
      </c>
      <c r="C1203" s="68" t="s">
        <v>23</v>
      </c>
      <c r="D1203" s="92">
        <v>787</v>
      </c>
      <c r="E1203" s="124">
        <v>760</v>
      </c>
      <c r="F1203" s="92">
        <v>1053.8</v>
      </c>
      <c r="G1203" s="124">
        <v>760</v>
      </c>
      <c r="H1203" s="293">
        <v>760</v>
      </c>
      <c r="I1203" s="126">
        <f t="shared" si="68"/>
        <v>-293.79999999999995</v>
      </c>
      <c r="J1203" s="128">
        <f t="shared" si="67"/>
        <v>-0.27880053141013472</v>
      </c>
    </row>
    <row r="1204" spans="1:10" s="9" customFormat="1" x14ac:dyDescent="0.2">
      <c r="A1204" s="34"/>
      <c r="B1204" s="6">
        <v>5514</v>
      </c>
      <c r="C1204" s="68" t="s">
        <v>174</v>
      </c>
      <c r="D1204" s="92">
        <v>3588.5</v>
      </c>
      <c r="E1204" s="124">
        <v>2487</v>
      </c>
      <c r="F1204" s="92">
        <v>3248.44</v>
      </c>
      <c r="G1204" s="124">
        <v>2487</v>
      </c>
      <c r="H1204" s="293">
        <v>2487</v>
      </c>
      <c r="I1204" s="126">
        <f t="shared" si="68"/>
        <v>-761.44</v>
      </c>
      <c r="J1204" s="128">
        <f t="shared" si="67"/>
        <v>-0.23440174360616173</v>
      </c>
    </row>
    <row r="1205" spans="1:10" s="9" customFormat="1" x14ac:dyDescent="0.2">
      <c r="A1205" s="34"/>
      <c r="B1205" s="6">
        <v>5515</v>
      </c>
      <c r="C1205" s="68" t="s">
        <v>24</v>
      </c>
      <c r="D1205" s="92">
        <v>926.37</v>
      </c>
      <c r="E1205" s="124">
        <v>2975</v>
      </c>
      <c r="F1205" s="92">
        <v>2703.24</v>
      </c>
      <c r="G1205" s="124">
        <v>5817</v>
      </c>
      <c r="H1205" s="293">
        <v>5817</v>
      </c>
      <c r="I1205" s="126">
        <f t="shared" si="68"/>
        <v>3113.76</v>
      </c>
      <c r="J1205" s="128">
        <f t="shared" si="67"/>
        <v>1.1518622097926934</v>
      </c>
    </row>
    <row r="1206" spans="1:10" s="9" customFormat="1" x14ac:dyDescent="0.2">
      <c r="A1206" s="34"/>
      <c r="B1206" s="6">
        <v>5522</v>
      </c>
      <c r="C1206" s="68" t="s">
        <v>66</v>
      </c>
      <c r="D1206" s="92">
        <v>75.63</v>
      </c>
      <c r="E1206" s="124">
        <v>110</v>
      </c>
      <c r="F1206" s="92">
        <v>266.52</v>
      </c>
      <c r="G1206" s="124">
        <v>110</v>
      </c>
      <c r="H1206" s="293">
        <v>110</v>
      </c>
      <c r="I1206" s="126">
        <f t="shared" si="68"/>
        <v>-156.51999999999998</v>
      </c>
      <c r="J1206" s="128">
        <f t="shared" si="67"/>
        <v>-0.58727300015008255</v>
      </c>
    </row>
    <row r="1207" spans="1:10" s="9" customFormat="1" x14ac:dyDescent="0.2">
      <c r="A1207" s="34"/>
      <c r="B1207" s="6">
        <v>5524</v>
      </c>
      <c r="C1207" s="68" t="s">
        <v>26</v>
      </c>
      <c r="D1207" s="92">
        <v>1919.21</v>
      </c>
      <c r="E1207" s="124">
        <v>1558</v>
      </c>
      <c r="F1207" s="92">
        <v>1593.75</v>
      </c>
      <c r="G1207" s="124">
        <v>1550</v>
      </c>
      <c r="H1207" s="293">
        <v>1550</v>
      </c>
      <c r="I1207" s="126">
        <f t="shared" si="68"/>
        <v>-43.75</v>
      </c>
      <c r="J1207" s="128">
        <f t="shared" si="67"/>
        <v>-2.7450980392156876E-2</v>
      </c>
    </row>
    <row r="1208" spans="1:10" s="9" customFormat="1" x14ac:dyDescent="0.2">
      <c r="A1208" s="34"/>
      <c r="B1208" s="6">
        <v>5525</v>
      </c>
      <c r="C1208" s="68" t="s">
        <v>40</v>
      </c>
      <c r="D1208" s="92">
        <v>558.71</v>
      </c>
      <c r="E1208" s="124">
        <v>450</v>
      </c>
      <c r="F1208" s="92">
        <v>715.99</v>
      </c>
      <c r="G1208" s="124">
        <v>450</v>
      </c>
      <c r="H1208" s="293">
        <v>450</v>
      </c>
      <c r="I1208" s="126">
        <f t="shared" si="68"/>
        <v>-265.99</v>
      </c>
      <c r="J1208" s="128">
        <f t="shared" si="67"/>
        <v>-0.37149960194974796</v>
      </c>
    </row>
    <row r="1209" spans="1:10" s="9" customFormat="1" x14ac:dyDescent="0.2">
      <c r="A1209" s="34"/>
      <c r="B1209" s="6">
        <v>5532</v>
      </c>
      <c r="C1209" s="68" t="s">
        <v>64</v>
      </c>
      <c r="D1209" s="92">
        <v>176.75</v>
      </c>
      <c r="E1209" s="124">
        <v>300</v>
      </c>
      <c r="F1209" s="92">
        <v>26.6</v>
      </c>
      <c r="G1209" s="124">
        <v>300</v>
      </c>
      <c r="H1209" s="293">
        <v>300</v>
      </c>
      <c r="I1209" s="126">
        <f t="shared" si="68"/>
        <v>273.39999999999998</v>
      </c>
      <c r="J1209" s="128">
        <f t="shared" si="67"/>
        <v>10.278195488721805</v>
      </c>
    </row>
    <row r="1210" spans="1:10" s="9" customFormat="1" x14ac:dyDescent="0.2">
      <c r="A1210" s="34"/>
      <c r="B1210" s="6">
        <v>5539</v>
      </c>
      <c r="C1210" s="68" t="s">
        <v>188</v>
      </c>
      <c r="D1210" s="92">
        <v>162.55000000000001</v>
      </c>
      <c r="E1210" s="124">
        <v>400</v>
      </c>
      <c r="F1210" s="92">
        <v>458.32</v>
      </c>
      <c r="G1210" s="124">
        <v>400</v>
      </c>
      <c r="H1210" s="293">
        <v>400</v>
      </c>
      <c r="I1210" s="126">
        <f t="shared" si="68"/>
        <v>-58.319999999999993</v>
      </c>
      <c r="J1210" s="128">
        <f t="shared" si="67"/>
        <v>-0.12724733810438116</v>
      </c>
    </row>
    <row r="1211" spans="1:10" s="9" customFormat="1" x14ac:dyDescent="0.2">
      <c r="A1211" s="34"/>
      <c r="B1211" s="6">
        <v>5540</v>
      </c>
      <c r="C1211" s="68" t="s">
        <v>185</v>
      </c>
      <c r="D1211" s="92">
        <v>698.6</v>
      </c>
      <c r="E1211" s="124">
        <v>1840</v>
      </c>
      <c r="F1211" s="92">
        <v>3059.2</v>
      </c>
      <c r="G1211" s="124">
        <v>880</v>
      </c>
      <c r="H1211" s="293">
        <v>3880</v>
      </c>
      <c r="I1211" s="126">
        <f t="shared" si="68"/>
        <v>820.80000000000018</v>
      </c>
      <c r="J1211" s="128">
        <f t="shared" si="67"/>
        <v>0.26830543933054396</v>
      </c>
    </row>
    <row r="1212" spans="1:10" s="9" customFormat="1" x14ac:dyDescent="0.2">
      <c r="A1212" s="34"/>
      <c r="B1212" s="10">
        <v>15</v>
      </c>
      <c r="C1212" s="67" t="s">
        <v>199</v>
      </c>
      <c r="D1212" s="107">
        <f>SUM(D1213+D1215)</f>
        <v>13601.89</v>
      </c>
      <c r="E1212" s="124"/>
      <c r="F1212" s="158"/>
      <c r="G1212" s="124"/>
      <c r="H1212" s="293"/>
      <c r="I1212" s="126"/>
      <c r="J1212" s="128"/>
    </row>
    <row r="1213" spans="1:10" s="9" customFormat="1" x14ac:dyDescent="0.2">
      <c r="A1213" s="34"/>
      <c r="B1213" s="6">
        <v>1551</v>
      </c>
      <c r="C1213" s="68" t="s">
        <v>186</v>
      </c>
      <c r="D1213" s="166">
        <f>SUM(D1214)</f>
        <v>6204.56</v>
      </c>
      <c r="E1213" s="124"/>
      <c r="F1213" s="158"/>
      <c r="G1213" s="124"/>
      <c r="H1213" s="293"/>
      <c r="I1213" s="126"/>
      <c r="J1213" s="128"/>
    </row>
    <row r="1214" spans="1:10" s="9" customFormat="1" ht="25.5" x14ac:dyDescent="0.2">
      <c r="A1214" s="34"/>
      <c r="B1214" s="6"/>
      <c r="C1214" s="68" t="s">
        <v>638</v>
      </c>
      <c r="D1214" s="92">
        <v>6204.56</v>
      </c>
      <c r="E1214" s="124"/>
      <c r="F1214" s="158"/>
      <c r="G1214" s="124"/>
      <c r="H1214" s="293"/>
      <c r="I1214" s="126"/>
      <c r="J1214" s="128"/>
    </row>
    <row r="1215" spans="1:10" s="9" customFormat="1" x14ac:dyDescent="0.2">
      <c r="A1215" s="34"/>
      <c r="B1215" s="6">
        <v>1556</v>
      </c>
      <c r="C1215" s="68" t="s">
        <v>390</v>
      </c>
      <c r="D1215" s="158">
        <f>SUM(D1216)</f>
        <v>7397.33</v>
      </c>
      <c r="E1215" s="124"/>
      <c r="F1215" s="158"/>
      <c r="G1215" s="124"/>
      <c r="H1215" s="293"/>
      <c r="I1215" s="126"/>
      <c r="J1215" s="128"/>
    </row>
    <row r="1216" spans="1:10" s="9" customFormat="1" ht="25.5" x14ac:dyDescent="0.2">
      <c r="A1216" s="34"/>
      <c r="B1216" s="6"/>
      <c r="C1216" s="68" t="s">
        <v>639</v>
      </c>
      <c r="D1216" s="92">
        <v>7397.33</v>
      </c>
      <c r="E1216" s="124"/>
      <c r="F1216" s="158"/>
      <c r="G1216" s="124"/>
      <c r="H1216" s="293"/>
      <c r="I1216" s="126"/>
      <c r="J1216" s="128"/>
    </row>
    <row r="1217" spans="1:12" s="9" customFormat="1" x14ac:dyDescent="0.2">
      <c r="A1217" s="34" t="s">
        <v>759</v>
      </c>
      <c r="B1217" s="10" t="s">
        <v>640</v>
      </c>
      <c r="C1217" s="177"/>
      <c r="D1217" s="106">
        <f>SUM(D1218+D1219)</f>
        <v>3584.68</v>
      </c>
      <c r="E1217" s="124"/>
      <c r="F1217" s="107">
        <f>SUM(F1218:F1219)</f>
        <v>6069.91</v>
      </c>
      <c r="G1217" s="232"/>
      <c r="H1217" s="74"/>
      <c r="I1217" s="132">
        <f t="shared" si="68"/>
        <v>-6069.91</v>
      </c>
      <c r="J1217" s="133">
        <f t="shared" si="67"/>
        <v>-1</v>
      </c>
    </row>
    <row r="1218" spans="1:12" s="9" customFormat="1" x14ac:dyDescent="0.2">
      <c r="A1218" s="34"/>
      <c r="B1218" s="10">
        <v>50</v>
      </c>
      <c r="C1218" s="67" t="s">
        <v>18</v>
      </c>
      <c r="D1218" s="106">
        <v>459.94</v>
      </c>
      <c r="E1218" s="124"/>
      <c r="F1218" s="107">
        <v>953.15</v>
      </c>
      <c r="G1218" s="232"/>
      <c r="H1218" s="74"/>
      <c r="I1218" s="132">
        <f t="shared" si="68"/>
        <v>-953.15</v>
      </c>
      <c r="J1218" s="133">
        <f t="shared" si="67"/>
        <v>-1</v>
      </c>
    </row>
    <row r="1219" spans="1:12" s="9" customFormat="1" x14ac:dyDescent="0.2">
      <c r="A1219" s="34"/>
      <c r="B1219" s="10">
        <v>55</v>
      </c>
      <c r="C1219" s="67" t="s">
        <v>19</v>
      </c>
      <c r="D1219" s="106">
        <v>3124.74</v>
      </c>
      <c r="E1219" s="124"/>
      <c r="F1219" s="107">
        <v>5116.76</v>
      </c>
      <c r="G1219" s="232"/>
      <c r="H1219" s="74"/>
      <c r="I1219" s="132">
        <f t="shared" si="68"/>
        <v>-5116.76</v>
      </c>
      <c r="J1219" s="133">
        <f t="shared" si="67"/>
        <v>-1</v>
      </c>
      <c r="L1219" s="278"/>
    </row>
    <row r="1220" spans="1:12" s="9" customFormat="1" x14ac:dyDescent="0.2">
      <c r="A1220" s="34" t="s">
        <v>471</v>
      </c>
      <c r="B1220" s="10" t="s">
        <v>230</v>
      </c>
      <c r="C1220" s="177"/>
      <c r="D1220" s="107">
        <f>SUM(D1221+D1227+D1241)</f>
        <v>192593.76</v>
      </c>
      <c r="E1220" s="120">
        <f>SUM(E1221+E1227+E1241)</f>
        <v>310749</v>
      </c>
      <c r="F1220" s="279">
        <f>SUM(F1221+F1227+F1241)</f>
        <v>204747.41</v>
      </c>
      <c r="G1220" s="120">
        <f>SUM(G1221+G1227+G1241)</f>
        <v>597884</v>
      </c>
      <c r="H1220" s="294">
        <f>SUM(H1221+H1227+H1241)</f>
        <v>597884</v>
      </c>
      <c r="I1220" s="132">
        <f t="shared" si="68"/>
        <v>393136.58999999997</v>
      </c>
      <c r="J1220" s="133">
        <f t="shared" si="67"/>
        <v>1.9201053141526918</v>
      </c>
    </row>
    <row r="1221" spans="1:12" s="9" customFormat="1" x14ac:dyDescent="0.2">
      <c r="A1221" s="34"/>
      <c r="B1221" s="10">
        <v>50</v>
      </c>
      <c r="C1221" s="67" t="s">
        <v>18</v>
      </c>
      <c r="D1221" s="107">
        <f>SUM(D1222+D1225+D1226)</f>
        <v>118198.44</v>
      </c>
      <c r="E1221" s="120">
        <f>SUM(E1222+E1225+E1226)</f>
        <v>139329</v>
      </c>
      <c r="F1221" s="279">
        <f>SUM(F1222+F1225+F1226)</f>
        <v>127472.45999999999</v>
      </c>
      <c r="G1221" s="120">
        <f>SUM(G1222+G1225+G1226)</f>
        <v>146106</v>
      </c>
      <c r="H1221" s="294">
        <f>SUM(H1222+H1225+H1226)</f>
        <v>146106</v>
      </c>
      <c r="I1221" s="132">
        <f t="shared" si="68"/>
        <v>18633.540000000008</v>
      </c>
      <c r="J1221" s="133">
        <f t="shared" si="67"/>
        <v>0.14617698599368056</v>
      </c>
    </row>
    <row r="1222" spans="1:12" s="9" customFormat="1" x14ac:dyDescent="0.2">
      <c r="A1222" s="34"/>
      <c r="B1222" s="6">
        <v>500</v>
      </c>
      <c r="C1222" s="68" t="s">
        <v>171</v>
      </c>
      <c r="D1222" s="158">
        <f>SUM(D1223:D1224)</f>
        <v>87417.14</v>
      </c>
      <c r="E1222" s="124">
        <f>SUM(E1223:E1224)</f>
        <v>103695</v>
      </c>
      <c r="F1222" s="280">
        <f>SUM(F1223:F1223)</f>
        <v>94653.06</v>
      </c>
      <c r="G1222" s="124">
        <f>SUM(G1223:G1224)</f>
        <v>108934</v>
      </c>
      <c r="H1222" s="293">
        <f>SUM(H1223:H1224)</f>
        <v>108934</v>
      </c>
      <c r="I1222" s="126">
        <f t="shared" si="68"/>
        <v>14280.940000000002</v>
      </c>
      <c r="J1222" s="128">
        <f t="shared" si="67"/>
        <v>0.15087668586731384</v>
      </c>
    </row>
    <row r="1223" spans="1:12" s="9" customFormat="1" x14ac:dyDescent="0.2">
      <c r="A1223" s="34"/>
      <c r="B1223" s="6">
        <v>5002</v>
      </c>
      <c r="C1223" s="68" t="s">
        <v>178</v>
      </c>
      <c r="D1223" s="92">
        <v>87417.14</v>
      </c>
      <c r="E1223" s="124">
        <v>102460</v>
      </c>
      <c r="F1223" s="92">
        <v>94653.06</v>
      </c>
      <c r="G1223" s="124">
        <v>107734</v>
      </c>
      <c r="H1223" s="293">
        <v>107734</v>
      </c>
      <c r="I1223" s="126">
        <f t="shared" si="68"/>
        <v>13080.940000000002</v>
      </c>
      <c r="J1223" s="128">
        <f t="shared" si="67"/>
        <v>0.13819880730744472</v>
      </c>
    </row>
    <row r="1224" spans="1:12" s="9" customFormat="1" ht="25.5" x14ac:dyDescent="0.2">
      <c r="A1224" s="34"/>
      <c r="B1224" s="6">
        <v>5005</v>
      </c>
      <c r="C1224" s="68" t="s">
        <v>198</v>
      </c>
      <c r="D1224" s="92">
        <v>0</v>
      </c>
      <c r="E1224" s="124">
        <v>1235</v>
      </c>
      <c r="F1224" s="158">
        <v>0</v>
      </c>
      <c r="G1224" s="124">
        <v>1200</v>
      </c>
      <c r="H1224" s="293">
        <v>1200</v>
      </c>
      <c r="I1224" s="126">
        <f t="shared" si="68"/>
        <v>1200</v>
      </c>
      <c r="J1224" s="128"/>
    </row>
    <row r="1225" spans="1:12" s="9" customFormat="1" x14ac:dyDescent="0.2">
      <c r="A1225" s="34"/>
      <c r="B1225" s="6">
        <v>5050</v>
      </c>
      <c r="C1225" s="68" t="s">
        <v>65</v>
      </c>
      <c r="D1225" s="92">
        <v>360.19</v>
      </c>
      <c r="E1225" s="124">
        <v>352</v>
      </c>
      <c r="F1225" s="92">
        <v>351.51</v>
      </c>
      <c r="G1225" s="124">
        <v>352</v>
      </c>
      <c r="H1225" s="293">
        <v>352</v>
      </c>
      <c r="I1225" s="126">
        <f t="shared" si="68"/>
        <v>0.49000000000000909</v>
      </c>
      <c r="J1225" s="128">
        <f t="shared" si="67"/>
        <v>1.393985946345877E-3</v>
      </c>
    </row>
    <row r="1226" spans="1:12" s="9" customFormat="1" x14ac:dyDescent="0.2">
      <c r="A1226" s="34"/>
      <c r="B1226" s="6">
        <v>506</v>
      </c>
      <c r="C1226" s="68" t="s">
        <v>172</v>
      </c>
      <c r="D1226" s="92">
        <v>30421.11</v>
      </c>
      <c r="E1226" s="124">
        <v>35282</v>
      </c>
      <c r="F1226" s="92">
        <v>32467.89</v>
      </c>
      <c r="G1226" s="124">
        <v>36820</v>
      </c>
      <c r="H1226" s="293">
        <v>36820</v>
      </c>
      <c r="I1226" s="126">
        <f t="shared" si="68"/>
        <v>4352.1100000000006</v>
      </c>
      <c r="J1226" s="128">
        <f t="shared" si="67"/>
        <v>0.13404351191284691</v>
      </c>
    </row>
    <row r="1227" spans="1:12" s="9" customFormat="1" x14ac:dyDescent="0.2">
      <c r="A1227" s="34"/>
      <c r="B1227" s="10">
        <v>55</v>
      </c>
      <c r="C1227" s="67" t="s">
        <v>19</v>
      </c>
      <c r="D1227" s="107">
        <f>SUM(D1228:D1240)</f>
        <v>56074.37999999999</v>
      </c>
      <c r="E1227" s="120">
        <f>SUM(E1228:E1240)</f>
        <v>61630</v>
      </c>
      <c r="F1227" s="279">
        <f>SUM(F1228:F1240)</f>
        <v>59314.950000000004</v>
      </c>
      <c r="G1227" s="120">
        <f>SUM(G1228:G1240)</f>
        <v>61778</v>
      </c>
      <c r="H1227" s="294">
        <f>SUM(H1228:H1240)</f>
        <v>61778</v>
      </c>
      <c r="I1227" s="132">
        <f t="shared" si="68"/>
        <v>2463.0499999999956</v>
      </c>
      <c r="J1227" s="133">
        <f t="shared" si="67"/>
        <v>4.1524944385858742E-2</v>
      </c>
    </row>
    <row r="1228" spans="1:12" s="9" customFormat="1" x14ac:dyDescent="0.2">
      <c r="A1228" s="34"/>
      <c r="B1228" s="6">
        <v>5500</v>
      </c>
      <c r="C1228" s="68" t="s">
        <v>20</v>
      </c>
      <c r="D1228" s="92">
        <v>2050.21</v>
      </c>
      <c r="E1228" s="124">
        <v>2500</v>
      </c>
      <c r="F1228" s="92">
        <v>2778.53</v>
      </c>
      <c r="G1228" s="124">
        <v>2400</v>
      </c>
      <c r="H1228" s="293">
        <v>2400</v>
      </c>
      <c r="I1228" s="126">
        <f t="shared" si="68"/>
        <v>-378.5300000000002</v>
      </c>
      <c r="J1228" s="128">
        <f t="shared" si="67"/>
        <v>-0.13623390785775213</v>
      </c>
    </row>
    <row r="1229" spans="1:12" s="9" customFormat="1" x14ac:dyDescent="0.2">
      <c r="A1229" s="34"/>
      <c r="B1229" s="6">
        <v>5503</v>
      </c>
      <c r="C1229" s="68" t="s">
        <v>21</v>
      </c>
      <c r="D1229" s="92">
        <v>130.85</v>
      </c>
      <c r="E1229" s="124">
        <v>150</v>
      </c>
      <c r="F1229" s="92">
        <v>135.08000000000001</v>
      </c>
      <c r="G1229" s="124">
        <v>150</v>
      </c>
      <c r="H1229" s="293">
        <v>150</v>
      </c>
      <c r="I1229" s="126">
        <f t="shared" si="68"/>
        <v>14.919999999999987</v>
      </c>
      <c r="J1229" s="128">
        <f t="shared" si="67"/>
        <v>0.11045306485045892</v>
      </c>
    </row>
    <row r="1230" spans="1:12" s="9" customFormat="1" x14ac:dyDescent="0.2">
      <c r="A1230" s="34"/>
      <c r="B1230" s="6">
        <v>5504</v>
      </c>
      <c r="C1230" s="68" t="s">
        <v>22</v>
      </c>
      <c r="D1230" s="92">
        <v>2209.73</v>
      </c>
      <c r="E1230" s="124">
        <v>1500</v>
      </c>
      <c r="F1230" s="92">
        <v>1559.06</v>
      </c>
      <c r="G1230" s="124">
        <v>1900</v>
      </c>
      <c r="H1230" s="293">
        <v>1900</v>
      </c>
      <c r="I1230" s="126">
        <f t="shared" si="68"/>
        <v>340.94000000000005</v>
      </c>
      <c r="J1230" s="128">
        <f t="shared" si="67"/>
        <v>0.2186830526086232</v>
      </c>
    </row>
    <row r="1231" spans="1:12" s="9" customFormat="1" ht="25.5" x14ac:dyDescent="0.2">
      <c r="A1231" s="34"/>
      <c r="B1231" s="6">
        <v>5511</v>
      </c>
      <c r="C1231" s="68" t="s">
        <v>173</v>
      </c>
      <c r="D1231" s="92">
        <v>31576.31</v>
      </c>
      <c r="E1231" s="124">
        <v>33195</v>
      </c>
      <c r="F1231" s="92">
        <v>35164.269999999997</v>
      </c>
      <c r="G1231" s="124">
        <v>33200</v>
      </c>
      <c r="H1231" s="293">
        <v>33200</v>
      </c>
      <c r="I1231" s="126">
        <f t="shared" si="68"/>
        <v>-1964.2699999999968</v>
      </c>
      <c r="J1231" s="128">
        <f t="shared" si="67"/>
        <v>-5.5859825897139226E-2</v>
      </c>
    </row>
    <row r="1232" spans="1:12" s="9" customFormat="1" x14ac:dyDescent="0.2">
      <c r="A1232" s="34"/>
      <c r="B1232" s="6">
        <v>5513</v>
      </c>
      <c r="C1232" s="68" t="s">
        <v>23</v>
      </c>
      <c r="D1232" s="92">
        <v>698.7</v>
      </c>
      <c r="E1232" s="124">
        <v>700</v>
      </c>
      <c r="F1232" s="92">
        <v>647.4</v>
      </c>
      <c r="G1232" s="124">
        <v>700</v>
      </c>
      <c r="H1232" s="293">
        <v>700</v>
      </c>
      <c r="I1232" s="126">
        <f t="shared" si="68"/>
        <v>52.600000000000023</v>
      </c>
      <c r="J1232" s="128">
        <f t="shared" si="67"/>
        <v>8.1248069199876483E-2</v>
      </c>
    </row>
    <row r="1233" spans="1:10" s="9" customFormat="1" x14ac:dyDescent="0.2">
      <c r="A1233" s="34"/>
      <c r="B1233" s="6">
        <v>5514</v>
      </c>
      <c r="C1233" s="68" t="s">
        <v>174</v>
      </c>
      <c r="D1233" s="92">
        <v>5531.13</v>
      </c>
      <c r="E1233" s="124">
        <v>5560</v>
      </c>
      <c r="F1233" s="92">
        <v>5892.19</v>
      </c>
      <c r="G1233" s="124">
        <v>5800</v>
      </c>
      <c r="H1233" s="293">
        <v>5800</v>
      </c>
      <c r="I1233" s="126">
        <f t="shared" si="68"/>
        <v>-92.1899999999996</v>
      </c>
      <c r="J1233" s="128">
        <f t="shared" si="67"/>
        <v>-1.5646134968492098E-2</v>
      </c>
    </row>
    <row r="1234" spans="1:10" s="9" customFormat="1" x14ac:dyDescent="0.2">
      <c r="A1234" s="34"/>
      <c r="B1234" s="6">
        <v>5515</v>
      </c>
      <c r="C1234" s="68" t="s">
        <v>24</v>
      </c>
      <c r="D1234" s="92">
        <v>4645.82</v>
      </c>
      <c r="E1234" s="124">
        <v>5170</v>
      </c>
      <c r="F1234" s="92">
        <v>3079.05</v>
      </c>
      <c r="G1234" s="124">
        <v>4500</v>
      </c>
      <c r="H1234" s="293">
        <v>4500</v>
      </c>
      <c r="I1234" s="126">
        <f t="shared" si="68"/>
        <v>1420.9499999999998</v>
      </c>
      <c r="J1234" s="128">
        <f t="shared" ref="J1234:J1297" si="71">SUM(H1234/F1234-1)</f>
        <v>0.46148974521362107</v>
      </c>
    </row>
    <row r="1235" spans="1:10" s="9" customFormat="1" x14ac:dyDescent="0.2">
      <c r="A1235" s="34"/>
      <c r="B1235" s="6">
        <v>5522</v>
      </c>
      <c r="C1235" s="68" t="s">
        <v>66</v>
      </c>
      <c r="D1235" s="92">
        <v>27</v>
      </c>
      <c r="E1235" s="124">
        <v>150</v>
      </c>
      <c r="F1235" s="92">
        <v>419.16</v>
      </c>
      <c r="G1235" s="124">
        <v>200</v>
      </c>
      <c r="H1235" s="293">
        <v>200</v>
      </c>
      <c r="I1235" s="126">
        <f t="shared" ref="I1235:I1298" si="72">H1235-F1235</f>
        <v>-219.16000000000003</v>
      </c>
      <c r="J1235" s="128">
        <f t="shared" si="71"/>
        <v>-0.52285523427808001</v>
      </c>
    </row>
    <row r="1236" spans="1:10" s="9" customFormat="1" x14ac:dyDescent="0.2">
      <c r="A1236" s="34"/>
      <c r="B1236" s="6">
        <v>5524</v>
      </c>
      <c r="C1236" s="68" t="s">
        <v>26</v>
      </c>
      <c r="D1236" s="92">
        <v>4231.32</v>
      </c>
      <c r="E1236" s="124">
        <v>6555</v>
      </c>
      <c r="F1236" s="92">
        <v>5618.45</v>
      </c>
      <c r="G1236" s="124">
        <v>6700</v>
      </c>
      <c r="H1236" s="293">
        <v>6700</v>
      </c>
      <c r="I1236" s="126">
        <f t="shared" si="72"/>
        <v>1081.5500000000002</v>
      </c>
      <c r="J1236" s="128">
        <f t="shared" si="71"/>
        <v>0.19249971077432382</v>
      </c>
    </row>
    <row r="1237" spans="1:10" s="9" customFormat="1" x14ac:dyDescent="0.2">
      <c r="A1237" s="34"/>
      <c r="B1237" s="6">
        <v>5525</v>
      </c>
      <c r="C1237" s="68" t="s">
        <v>40</v>
      </c>
      <c r="D1237" s="92">
        <v>1749.34</v>
      </c>
      <c r="E1237" s="124">
        <v>1600</v>
      </c>
      <c r="F1237" s="92">
        <v>735.96</v>
      </c>
      <c r="G1237" s="124">
        <v>1828</v>
      </c>
      <c r="H1237" s="293">
        <v>1828</v>
      </c>
      <c r="I1237" s="126">
        <f t="shared" si="72"/>
        <v>1092.04</v>
      </c>
      <c r="J1237" s="128">
        <f t="shared" si="71"/>
        <v>1.4838306429697266</v>
      </c>
    </row>
    <row r="1238" spans="1:10" s="9" customFormat="1" x14ac:dyDescent="0.2">
      <c r="A1238" s="34"/>
      <c r="B1238" s="6">
        <v>5532</v>
      </c>
      <c r="C1238" s="68" t="s">
        <v>64</v>
      </c>
      <c r="D1238" s="93">
        <v>0</v>
      </c>
      <c r="E1238" s="124">
        <v>300</v>
      </c>
      <c r="F1238" s="92">
        <v>97.28</v>
      </c>
      <c r="G1238" s="124">
        <v>200</v>
      </c>
      <c r="H1238" s="293">
        <v>200</v>
      </c>
      <c r="I1238" s="126">
        <f t="shared" si="72"/>
        <v>102.72</v>
      </c>
      <c r="J1238" s="128">
        <f t="shared" si="71"/>
        <v>1.0559210526315788</v>
      </c>
    </row>
    <row r="1239" spans="1:10" s="9" customFormat="1" x14ac:dyDescent="0.2">
      <c r="A1239" s="34"/>
      <c r="B1239" s="6">
        <v>5539</v>
      </c>
      <c r="C1239" s="68" t="s">
        <v>188</v>
      </c>
      <c r="D1239" s="92">
        <v>801.61</v>
      </c>
      <c r="E1239" s="124">
        <v>350</v>
      </c>
      <c r="F1239" s="92">
        <v>69.3</v>
      </c>
      <c r="G1239" s="124">
        <v>400</v>
      </c>
      <c r="H1239" s="293">
        <v>400</v>
      </c>
      <c r="I1239" s="126">
        <f t="shared" si="72"/>
        <v>330.7</v>
      </c>
      <c r="J1239" s="128">
        <f t="shared" si="71"/>
        <v>4.7720057720057723</v>
      </c>
    </row>
    <row r="1240" spans="1:10" s="9" customFormat="1" x14ac:dyDescent="0.2">
      <c r="A1240" s="34"/>
      <c r="B1240" s="6">
        <v>5540</v>
      </c>
      <c r="C1240" s="68" t="s">
        <v>185</v>
      </c>
      <c r="D1240" s="92">
        <v>2422.36</v>
      </c>
      <c r="E1240" s="124">
        <v>3900</v>
      </c>
      <c r="F1240" s="92">
        <v>3119.22</v>
      </c>
      <c r="G1240" s="124">
        <v>3800</v>
      </c>
      <c r="H1240" s="293">
        <v>3800</v>
      </c>
      <c r="I1240" s="126">
        <f t="shared" si="72"/>
        <v>680.7800000000002</v>
      </c>
      <c r="J1240" s="128">
        <f t="shared" si="71"/>
        <v>0.2182532812690352</v>
      </c>
    </row>
    <row r="1241" spans="1:10" s="9" customFormat="1" x14ac:dyDescent="0.2">
      <c r="A1241" s="34"/>
      <c r="B1241" s="10">
        <v>15</v>
      </c>
      <c r="C1241" s="67" t="s">
        <v>199</v>
      </c>
      <c r="D1241" s="107">
        <f>SUM(D1242+D1245)</f>
        <v>18320.940000000002</v>
      </c>
      <c r="E1241" s="120">
        <f>SUM(E1242+E1245)</f>
        <v>109790</v>
      </c>
      <c r="F1241" s="107">
        <f>SUM(F1242+F1245)</f>
        <v>17960</v>
      </c>
      <c r="G1241" s="120">
        <f>SUM(G1242+G1245)</f>
        <v>390000</v>
      </c>
      <c r="H1241" s="294">
        <f>SUM(H1242+H1245)</f>
        <v>390000</v>
      </c>
      <c r="I1241" s="132">
        <f t="shared" si="72"/>
        <v>372040</v>
      </c>
      <c r="J1241" s="133">
        <f t="shared" si="71"/>
        <v>20.714922048997774</v>
      </c>
    </row>
    <row r="1242" spans="1:10" s="9" customFormat="1" x14ac:dyDescent="0.2">
      <c r="A1242" s="34"/>
      <c r="B1242" s="6">
        <v>1551</v>
      </c>
      <c r="C1242" s="68" t="s">
        <v>186</v>
      </c>
      <c r="D1242" s="158">
        <f>SUM(D1243:D1244)</f>
        <v>11720.94</v>
      </c>
      <c r="E1242" s="124">
        <f>SUM(E1243:E1244)</f>
        <v>3279</v>
      </c>
      <c r="F1242" s="158">
        <f>SUM(F1243:F1244)</f>
        <v>3240</v>
      </c>
      <c r="G1242" s="124">
        <f>SUM(G1243:G1244)</f>
        <v>250000</v>
      </c>
      <c r="H1242" s="293">
        <f>SUM(H1243:H1244)</f>
        <v>250000</v>
      </c>
      <c r="I1242" s="126">
        <f t="shared" si="72"/>
        <v>246760</v>
      </c>
      <c r="J1242" s="128">
        <f t="shared" si="71"/>
        <v>76.160493827160494</v>
      </c>
    </row>
    <row r="1243" spans="1:10" s="9" customFormat="1" ht="38.25" x14ac:dyDescent="0.2">
      <c r="A1243" s="34"/>
      <c r="B1243" s="10"/>
      <c r="C1243" s="68" t="s">
        <v>641</v>
      </c>
      <c r="D1243" s="166">
        <v>11720.94</v>
      </c>
      <c r="E1243" s="124">
        <v>3279</v>
      </c>
      <c r="F1243" s="92">
        <v>3240</v>
      </c>
      <c r="G1243" s="233">
        <v>20000</v>
      </c>
      <c r="H1243" s="260">
        <v>20000</v>
      </c>
      <c r="I1243" s="126">
        <f t="shared" si="72"/>
        <v>16760</v>
      </c>
      <c r="J1243" s="128">
        <f t="shared" si="71"/>
        <v>5.1728395061728394</v>
      </c>
    </row>
    <row r="1244" spans="1:10" s="9" customFormat="1" ht="25.5" x14ac:dyDescent="0.2">
      <c r="A1244" s="34"/>
      <c r="B1244" s="10"/>
      <c r="C1244" s="68" t="s">
        <v>580</v>
      </c>
      <c r="D1244" s="99"/>
      <c r="E1244" s="124"/>
      <c r="F1244" s="158">
        <v>0</v>
      </c>
      <c r="G1244" s="233">
        <v>230000</v>
      </c>
      <c r="H1244" s="260">
        <v>230000</v>
      </c>
      <c r="I1244" s="126">
        <f t="shared" si="72"/>
        <v>230000</v>
      </c>
      <c r="J1244" s="128" t="e">
        <f t="shared" si="71"/>
        <v>#DIV/0!</v>
      </c>
    </row>
    <row r="1245" spans="1:10" s="9" customFormat="1" ht="25.5" x14ac:dyDescent="0.2">
      <c r="A1245" s="34"/>
      <c r="B1245" s="6">
        <v>1554</v>
      </c>
      <c r="C1245" s="59" t="s">
        <v>251</v>
      </c>
      <c r="D1245" s="158">
        <f>SUM(D1246)</f>
        <v>6600</v>
      </c>
      <c r="E1245" s="124">
        <f>SUM(E1246)</f>
        <v>106511</v>
      </c>
      <c r="F1245" s="280">
        <f>SUM(F1246)</f>
        <v>14720</v>
      </c>
      <c r="G1245" s="124">
        <f>SUM(G1246)</f>
        <v>140000</v>
      </c>
      <c r="H1245" s="293">
        <f>SUM(H1246)</f>
        <v>140000</v>
      </c>
      <c r="I1245" s="126">
        <f t="shared" si="72"/>
        <v>125280</v>
      </c>
      <c r="J1245" s="128">
        <f t="shared" si="71"/>
        <v>8.5108695652173907</v>
      </c>
    </row>
    <row r="1246" spans="1:10" s="9" customFormat="1" ht="25.5" x14ac:dyDescent="0.2">
      <c r="A1246" s="34"/>
      <c r="B1246" s="6"/>
      <c r="C1246" s="68" t="s">
        <v>444</v>
      </c>
      <c r="D1246" s="92">
        <v>6600</v>
      </c>
      <c r="E1246" s="124">
        <v>106511</v>
      </c>
      <c r="F1246" s="92">
        <v>14720</v>
      </c>
      <c r="G1246" s="233">
        <v>140000</v>
      </c>
      <c r="H1246" s="260">
        <v>140000</v>
      </c>
      <c r="I1246" s="126">
        <f t="shared" si="72"/>
        <v>125280</v>
      </c>
      <c r="J1246" s="128">
        <f t="shared" si="71"/>
        <v>8.5108695652173907</v>
      </c>
    </row>
    <row r="1247" spans="1:10" s="9" customFormat="1" x14ac:dyDescent="0.2">
      <c r="A1247" s="34" t="s">
        <v>760</v>
      </c>
      <c r="B1247" s="10" t="s">
        <v>445</v>
      </c>
      <c r="C1247" s="177"/>
      <c r="D1247" s="107">
        <f>SUM(D1248)</f>
        <v>0</v>
      </c>
      <c r="E1247" s="120">
        <f>SUM(E1248)</f>
        <v>300</v>
      </c>
      <c r="F1247" s="107">
        <f>SUM(F1248)</f>
        <v>13057.71</v>
      </c>
      <c r="G1247" s="120">
        <f>SUM(G1248)</f>
        <v>0</v>
      </c>
      <c r="H1247" s="294">
        <f>SUM(H1248)</f>
        <v>0</v>
      </c>
      <c r="I1247" s="132">
        <f t="shared" si="72"/>
        <v>-13057.71</v>
      </c>
      <c r="J1247" s="133">
        <f t="shared" si="71"/>
        <v>-1</v>
      </c>
    </row>
    <row r="1248" spans="1:10" s="9" customFormat="1" x14ac:dyDescent="0.2">
      <c r="A1248" s="34"/>
      <c r="B1248" s="10">
        <v>55</v>
      </c>
      <c r="C1248" s="67" t="s">
        <v>19</v>
      </c>
      <c r="D1248" s="97">
        <v>0</v>
      </c>
      <c r="E1248" s="120">
        <f>SUM(E1249)</f>
        <v>300</v>
      </c>
      <c r="F1248" s="107">
        <v>13057.71</v>
      </c>
      <c r="G1248" s="120">
        <f>SUM(G1249)</f>
        <v>0</v>
      </c>
      <c r="H1248" s="294">
        <f>SUM(H1249)</f>
        <v>0</v>
      </c>
      <c r="I1248" s="132">
        <f t="shared" si="72"/>
        <v>-13057.71</v>
      </c>
      <c r="J1248" s="133">
        <f t="shared" si="71"/>
        <v>-1</v>
      </c>
    </row>
    <row r="1249" spans="1:12" s="9" customFormat="1" x14ac:dyDescent="0.2">
      <c r="A1249" s="34"/>
      <c r="B1249" s="6">
        <v>5525</v>
      </c>
      <c r="C1249" s="68" t="s">
        <v>40</v>
      </c>
      <c r="D1249" s="93"/>
      <c r="E1249" s="124">
        <f>SUM(E1250)</f>
        <v>300</v>
      </c>
      <c r="F1249" s="158"/>
      <c r="G1249" s="232"/>
      <c r="H1249" s="74"/>
      <c r="I1249" s="126"/>
      <c r="J1249" s="128"/>
    </row>
    <row r="1250" spans="1:12" s="9" customFormat="1" ht="51" x14ac:dyDescent="0.2">
      <c r="A1250" s="34"/>
      <c r="B1250" s="77" t="s">
        <v>446</v>
      </c>
      <c r="C1250" s="59" t="s">
        <v>447</v>
      </c>
      <c r="D1250" s="87"/>
      <c r="E1250" s="124">
        <v>300</v>
      </c>
      <c r="F1250" s="158"/>
      <c r="G1250" s="232"/>
      <c r="H1250" s="74"/>
      <c r="I1250" s="126"/>
      <c r="J1250" s="128"/>
    </row>
    <row r="1251" spans="1:12" s="9" customFormat="1" x14ac:dyDescent="0.2">
      <c r="A1251" s="34" t="s">
        <v>470</v>
      </c>
      <c r="B1251" s="10" t="s">
        <v>228</v>
      </c>
      <c r="C1251" s="177"/>
      <c r="D1251" s="107">
        <f>SUM(D1252)</f>
        <v>33778.080000000002</v>
      </c>
      <c r="E1251" s="120">
        <f>SUM(E1252)</f>
        <v>40140</v>
      </c>
      <c r="F1251" s="107">
        <f>SUM(F1252)</f>
        <v>38738.899999999994</v>
      </c>
      <c r="G1251" s="120">
        <f>SUM(G1252)</f>
        <v>40140</v>
      </c>
      <c r="H1251" s="294">
        <f>SUM(H1252)</f>
        <v>40140</v>
      </c>
      <c r="I1251" s="132">
        <f t="shared" si="72"/>
        <v>1401.1000000000058</v>
      </c>
      <c r="J1251" s="133">
        <f t="shared" si="71"/>
        <v>3.6167779673661471E-2</v>
      </c>
      <c r="L1251" s="278"/>
    </row>
    <row r="1252" spans="1:12" s="9" customFormat="1" x14ac:dyDescent="0.2">
      <c r="A1252" s="34"/>
      <c r="B1252" s="10">
        <v>50</v>
      </c>
      <c r="C1252" s="67" t="s">
        <v>18</v>
      </c>
      <c r="D1252" s="107">
        <f>SUM(D1253+D1256)</f>
        <v>33778.080000000002</v>
      </c>
      <c r="E1252" s="120">
        <f>SUM(E1253+E1256)</f>
        <v>40140</v>
      </c>
      <c r="F1252" s="279">
        <f>SUM(F1253+F1256)</f>
        <v>38738.899999999994</v>
      </c>
      <c r="G1252" s="120">
        <f>SUM(G1253+G1255+G1256)</f>
        <v>40140</v>
      </c>
      <c r="H1252" s="294">
        <f>SUM(H1253+H1255+H1256)</f>
        <v>40140</v>
      </c>
      <c r="I1252" s="132">
        <f t="shared" si="72"/>
        <v>1401.1000000000058</v>
      </c>
      <c r="J1252" s="133">
        <f t="shared" si="71"/>
        <v>3.6167779673661471E-2</v>
      </c>
    </row>
    <row r="1253" spans="1:12" s="9" customFormat="1" x14ac:dyDescent="0.2">
      <c r="A1253" s="34"/>
      <c r="B1253" s="6">
        <v>500</v>
      </c>
      <c r="C1253" s="68" t="s">
        <v>171</v>
      </c>
      <c r="D1253" s="158">
        <f>SUM(D1254)</f>
        <v>25229.78</v>
      </c>
      <c r="E1253" s="124">
        <f>SUM(E1254)</f>
        <v>30000</v>
      </c>
      <c r="F1253" s="280">
        <f>SUM(F1254:F1255)</f>
        <v>29261.67</v>
      </c>
      <c r="G1253" s="124">
        <f>SUM(G1254)</f>
        <v>30000</v>
      </c>
      <c r="H1253" s="293">
        <f>SUM(H1254)</f>
        <v>30000</v>
      </c>
      <c r="I1253" s="126">
        <f t="shared" si="72"/>
        <v>738.33000000000175</v>
      </c>
      <c r="J1253" s="128">
        <f t="shared" si="71"/>
        <v>2.5231984367262816E-2</v>
      </c>
    </row>
    <row r="1254" spans="1:12" s="9" customFormat="1" x14ac:dyDescent="0.2">
      <c r="A1254" s="34"/>
      <c r="B1254" s="6">
        <v>5002</v>
      </c>
      <c r="C1254" s="68" t="s">
        <v>178</v>
      </c>
      <c r="D1254" s="92">
        <v>25229.78</v>
      </c>
      <c r="E1254" s="124">
        <v>30000</v>
      </c>
      <c r="F1254" s="92">
        <v>29091.67</v>
      </c>
      <c r="G1254" s="124">
        <v>30000</v>
      </c>
      <c r="H1254" s="293">
        <v>30000</v>
      </c>
      <c r="I1254" s="126">
        <f t="shared" si="72"/>
        <v>908.33000000000175</v>
      </c>
      <c r="J1254" s="128">
        <f t="shared" si="71"/>
        <v>3.1223027072698084E-2</v>
      </c>
    </row>
    <row r="1255" spans="1:12" s="9" customFormat="1" ht="25.5" x14ac:dyDescent="0.2">
      <c r="A1255" s="34"/>
      <c r="B1255" s="6">
        <v>5005</v>
      </c>
      <c r="C1255" s="68" t="s">
        <v>198</v>
      </c>
      <c r="D1255" s="92"/>
      <c r="E1255" s="124"/>
      <c r="F1255" s="92">
        <v>170</v>
      </c>
      <c r="G1255" s="124">
        <v>0</v>
      </c>
      <c r="H1255" s="293">
        <v>0</v>
      </c>
      <c r="I1255" s="126">
        <f t="shared" si="72"/>
        <v>-170</v>
      </c>
      <c r="J1255" s="128">
        <f t="shared" si="71"/>
        <v>-1</v>
      </c>
    </row>
    <row r="1256" spans="1:12" s="9" customFormat="1" x14ac:dyDescent="0.2">
      <c r="A1256" s="34"/>
      <c r="B1256" s="6">
        <v>506</v>
      </c>
      <c r="C1256" s="68" t="s">
        <v>172</v>
      </c>
      <c r="D1256" s="92">
        <v>8548.2999999999993</v>
      </c>
      <c r="E1256" s="124">
        <v>10140</v>
      </c>
      <c r="F1256" s="92">
        <v>9477.23</v>
      </c>
      <c r="G1256" s="124">
        <v>10140</v>
      </c>
      <c r="H1256" s="293">
        <v>10140</v>
      </c>
      <c r="I1256" s="126">
        <f t="shared" si="72"/>
        <v>662.77000000000044</v>
      </c>
      <c r="J1256" s="128">
        <f t="shared" si="71"/>
        <v>6.9932881232174449E-2</v>
      </c>
    </row>
    <row r="1257" spans="1:12" s="9" customFormat="1" x14ac:dyDescent="0.2">
      <c r="A1257" s="34" t="s">
        <v>471</v>
      </c>
      <c r="B1257" s="10" t="s">
        <v>230</v>
      </c>
      <c r="C1257" s="177"/>
      <c r="D1257" s="113">
        <f>SUM(D1258)</f>
        <v>126050.51999999999</v>
      </c>
      <c r="E1257" s="120">
        <f>SUM(E1258)</f>
        <v>151127</v>
      </c>
      <c r="F1257" s="107">
        <f>SUM(F1258)</f>
        <v>156661.33000000002</v>
      </c>
      <c r="G1257" s="120">
        <f>SUM(G1258)</f>
        <v>151127</v>
      </c>
      <c r="H1257" s="294">
        <f>SUM(H1258)</f>
        <v>151127</v>
      </c>
      <c r="I1257" s="132">
        <f t="shared" si="72"/>
        <v>-5534.3300000000163</v>
      </c>
      <c r="J1257" s="133">
        <f t="shared" si="71"/>
        <v>-3.5326714001470694E-2</v>
      </c>
    </row>
    <row r="1258" spans="1:12" s="9" customFormat="1" x14ac:dyDescent="0.2">
      <c r="A1258" s="34"/>
      <c r="B1258" s="10">
        <v>50</v>
      </c>
      <c r="C1258" s="67" t="s">
        <v>18</v>
      </c>
      <c r="D1258" s="113">
        <f>SUM(D1259+D1261)</f>
        <v>126050.51999999999</v>
      </c>
      <c r="E1258" s="120">
        <f>SUM(E1259+E1261)</f>
        <v>151127</v>
      </c>
      <c r="F1258" s="279">
        <f>SUM(F1259+F1261)</f>
        <v>156661.33000000002</v>
      </c>
      <c r="G1258" s="120">
        <f>SUM(G1259+G1261)</f>
        <v>151127</v>
      </c>
      <c r="H1258" s="294">
        <f>SUM(H1259+H1261)</f>
        <v>151127</v>
      </c>
      <c r="I1258" s="132">
        <f t="shared" si="72"/>
        <v>-5534.3300000000163</v>
      </c>
      <c r="J1258" s="133">
        <f t="shared" si="71"/>
        <v>-3.5326714001470694E-2</v>
      </c>
    </row>
    <row r="1259" spans="1:12" s="9" customFormat="1" x14ac:dyDescent="0.2">
      <c r="A1259" s="34"/>
      <c r="B1259" s="6">
        <v>500</v>
      </c>
      <c r="C1259" s="68" t="s">
        <v>171</v>
      </c>
      <c r="D1259" s="166">
        <f>SUM(D1260)</f>
        <v>94468.04</v>
      </c>
      <c r="E1259" s="124">
        <f>SUM(E1260)</f>
        <v>112950</v>
      </c>
      <c r="F1259" s="280">
        <f>SUM(F1260)</f>
        <v>117681.16</v>
      </c>
      <c r="G1259" s="124">
        <f>SUM(G1260)</f>
        <v>112950</v>
      </c>
      <c r="H1259" s="293">
        <f>SUM(H1260)</f>
        <v>112950</v>
      </c>
      <c r="I1259" s="126">
        <f t="shared" si="72"/>
        <v>-4731.1600000000035</v>
      </c>
      <c r="J1259" s="128">
        <f t="shared" si="71"/>
        <v>-4.0203206698506411E-2</v>
      </c>
    </row>
    <row r="1260" spans="1:12" s="9" customFormat="1" x14ac:dyDescent="0.2">
      <c r="A1260" s="34"/>
      <c r="B1260" s="6">
        <v>5002</v>
      </c>
      <c r="C1260" s="68" t="s">
        <v>178</v>
      </c>
      <c r="D1260" s="92">
        <v>94468.04</v>
      </c>
      <c r="E1260" s="124">
        <v>112950</v>
      </c>
      <c r="F1260" s="92">
        <v>117681.16</v>
      </c>
      <c r="G1260" s="124">
        <v>112950</v>
      </c>
      <c r="H1260" s="293">
        <v>112950</v>
      </c>
      <c r="I1260" s="126">
        <f t="shared" si="72"/>
        <v>-4731.1600000000035</v>
      </c>
      <c r="J1260" s="128">
        <f t="shared" si="71"/>
        <v>-4.0203206698506411E-2</v>
      </c>
    </row>
    <row r="1261" spans="1:12" s="9" customFormat="1" x14ac:dyDescent="0.2">
      <c r="A1261" s="34"/>
      <c r="B1261" s="6">
        <v>506</v>
      </c>
      <c r="C1261" s="68" t="s">
        <v>172</v>
      </c>
      <c r="D1261" s="92">
        <v>31582.48</v>
      </c>
      <c r="E1261" s="124">
        <v>38177</v>
      </c>
      <c r="F1261" s="92">
        <v>38980.17</v>
      </c>
      <c r="G1261" s="124">
        <v>38177</v>
      </c>
      <c r="H1261" s="293">
        <v>38177</v>
      </c>
      <c r="I1261" s="126">
        <f t="shared" si="72"/>
        <v>-803.16999999999825</v>
      </c>
      <c r="J1261" s="128">
        <f t="shared" si="71"/>
        <v>-2.0604579200142026E-2</v>
      </c>
    </row>
    <row r="1262" spans="1:12" s="9" customFormat="1" x14ac:dyDescent="0.2">
      <c r="A1262" s="34" t="s">
        <v>472</v>
      </c>
      <c r="B1262" s="10" t="s">
        <v>231</v>
      </c>
      <c r="C1262" s="177"/>
      <c r="D1262" s="113">
        <f>SUM(D1263)</f>
        <v>679647.57</v>
      </c>
      <c r="E1262" s="120">
        <f>SUM(E1263)</f>
        <v>804121</v>
      </c>
      <c r="F1262" s="107">
        <f>SUM(F1263)</f>
        <v>802924</v>
      </c>
      <c r="G1262" s="120">
        <f>SUM(G1263)</f>
        <v>804121</v>
      </c>
      <c r="H1262" s="294">
        <f>SUM(H1263)</f>
        <v>804121</v>
      </c>
      <c r="I1262" s="132">
        <f t="shared" si="72"/>
        <v>1197</v>
      </c>
      <c r="J1262" s="133">
        <f t="shared" si="71"/>
        <v>1.4908011218994766E-3</v>
      </c>
    </row>
    <row r="1263" spans="1:12" s="9" customFormat="1" x14ac:dyDescent="0.2">
      <c r="A1263" s="34"/>
      <c r="B1263" s="10">
        <v>50</v>
      </c>
      <c r="C1263" s="67" t="s">
        <v>18</v>
      </c>
      <c r="D1263" s="113">
        <f>SUM(D1264+D1266)</f>
        <v>679647.57</v>
      </c>
      <c r="E1263" s="120">
        <f>SUM(E1264+E1266)</f>
        <v>804121</v>
      </c>
      <c r="F1263" s="279">
        <f>SUM(F1264+F1266)</f>
        <v>802924</v>
      </c>
      <c r="G1263" s="120">
        <f>SUM(G1264+G1266)</f>
        <v>804121</v>
      </c>
      <c r="H1263" s="294">
        <f>SUM(H1264+H1266)</f>
        <v>804121</v>
      </c>
      <c r="I1263" s="132">
        <f t="shared" si="72"/>
        <v>1197</v>
      </c>
      <c r="J1263" s="133">
        <f t="shared" si="71"/>
        <v>1.4908011218994766E-3</v>
      </c>
    </row>
    <row r="1264" spans="1:12" s="9" customFormat="1" x14ac:dyDescent="0.2">
      <c r="A1264" s="34"/>
      <c r="B1264" s="6">
        <v>500</v>
      </c>
      <c r="C1264" s="68" t="s">
        <v>171</v>
      </c>
      <c r="D1264" s="166">
        <f>SUM(D1265)</f>
        <v>509068.92</v>
      </c>
      <c r="E1264" s="124">
        <f>SUM(E1265)</f>
        <v>600987</v>
      </c>
      <c r="F1264" s="280">
        <f>SUM(F1265)</f>
        <v>601585.4</v>
      </c>
      <c r="G1264" s="124">
        <f>SUM(G1265)</f>
        <v>600987</v>
      </c>
      <c r="H1264" s="293">
        <f>SUM(H1265)</f>
        <v>600987</v>
      </c>
      <c r="I1264" s="126">
        <f t="shared" si="72"/>
        <v>-598.40000000002328</v>
      </c>
      <c r="J1264" s="128">
        <f t="shared" si="71"/>
        <v>-9.9470499117837452E-4</v>
      </c>
    </row>
    <row r="1265" spans="1:10" s="9" customFormat="1" x14ac:dyDescent="0.2">
      <c r="A1265" s="34"/>
      <c r="B1265" s="6">
        <v>5002</v>
      </c>
      <c r="C1265" s="68" t="s">
        <v>178</v>
      </c>
      <c r="D1265" s="92">
        <v>509068.92</v>
      </c>
      <c r="E1265" s="124">
        <v>600987</v>
      </c>
      <c r="F1265" s="92">
        <v>601585.4</v>
      </c>
      <c r="G1265" s="124">
        <v>600987</v>
      </c>
      <c r="H1265" s="293">
        <v>600987</v>
      </c>
      <c r="I1265" s="126">
        <f t="shared" si="72"/>
        <v>-598.40000000002328</v>
      </c>
      <c r="J1265" s="128">
        <f t="shared" si="71"/>
        <v>-9.9470499117837452E-4</v>
      </c>
    </row>
    <row r="1266" spans="1:10" s="9" customFormat="1" x14ac:dyDescent="0.2">
      <c r="A1266" s="34"/>
      <c r="B1266" s="6">
        <v>506</v>
      </c>
      <c r="C1266" s="68" t="s">
        <v>172</v>
      </c>
      <c r="D1266" s="92">
        <v>170578.65</v>
      </c>
      <c r="E1266" s="124">
        <v>203134</v>
      </c>
      <c r="F1266" s="92">
        <v>201338.6</v>
      </c>
      <c r="G1266" s="124">
        <v>203134</v>
      </c>
      <c r="H1266" s="293">
        <v>203134</v>
      </c>
      <c r="I1266" s="126">
        <f t="shared" si="72"/>
        <v>1795.3999999999942</v>
      </c>
      <c r="J1266" s="128">
        <f t="shared" si="71"/>
        <v>8.9173164013258699E-3</v>
      </c>
    </row>
    <row r="1267" spans="1:10" s="9" customFormat="1" x14ac:dyDescent="0.2">
      <c r="A1267" s="34" t="s">
        <v>761</v>
      </c>
      <c r="B1267" s="10" t="s">
        <v>450</v>
      </c>
      <c r="C1267" s="177"/>
      <c r="D1267" s="106">
        <f>SUM(D1268)</f>
        <v>1999.99</v>
      </c>
      <c r="E1267" s="124"/>
      <c r="F1267" s="158"/>
      <c r="G1267" s="232"/>
      <c r="H1267" s="74"/>
      <c r="I1267" s="126"/>
      <c r="J1267" s="128"/>
    </row>
    <row r="1268" spans="1:10" s="9" customFormat="1" x14ac:dyDescent="0.2">
      <c r="A1268" s="34"/>
      <c r="B1268" s="10">
        <v>50</v>
      </c>
      <c r="C1268" s="67" t="s">
        <v>18</v>
      </c>
      <c r="D1268" s="106">
        <v>1999.99</v>
      </c>
      <c r="E1268" s="124"/>
      <c r="F1268" s="158"/>
      <c r="G1268" s="232"/>
      <c r="H1268" s="74"/>
      <c r="I1268" s="126"/>
      <c r="J1268" s="128"/>
    </row>
    <row r="1269" spans="1:10" s="9" customFormat="1" x14ac:dyDescent="0.2">
      <c r="A1269" s="34" t="s">
        <v>473</v>
      </c>
      <c r="B1269" s="10" t="s">
        <v>762</v>
      </c>
      <c r="C1269" s="177"/>
      <c r="D1269" s="107">
        <f>SUM(D1270+D1278+D1292)</f>
        <v>377987.54000000004</v>
      </c>
      <c r="E1269" s="120">
        <f>SUM(E1270+E1278+E1292)</f>
        <v>247505</v>
      </c>
      <c r="F1269" s="107">
        <f>SUM(F1270+F1278+F1292)</f>
        <v>242732.18</v>
      </c>
      <c r="G1269" s="120">
        <f>SUM(G1270+G1278+G1292)</f>
        <v>247644</v>
      </c>
      <c r="H1269" s="294">
        <f>SUM(H1270+H1278+H1292)</f>
        <v>263617</v>
      </c>
      <c r="I1269" s="132">
        <f t="shared" si="72"/>
        <v>20884.820000000007</v>
      </c>
      <c r="J1269" s="133">
        <f t="shared" si="71"/>
        <v>8.6040590085747937E-2</v>
      </c>
    </row>
    <row r="1270" spans="1:10" s="9" customFormat="1" x14ac:dyDescent="0.2">
      <c r="A1270" s="34"/>
      <c r="B1270" s="10">
        <v>50</v>
      </c>
      <c r="C1270" s="67" t="s">
        <v>18</v>
      </c>
      <c r="D1270" s="97">
        <v>195042.95</v>
      </c>
      <c r="E1270" s="120">
        <f>SUM(E1271+E1277)</f>
        <v>199315</v>
      </c>
      <c r="F1270" s="107">
        <f>SUM(F1271+F1276+F1277)</f>
        <v>195673.12</v>
      </c>
      <c r="G1270" s="120">
        <f>SUM(G1271+G1276+G1277)</f>
        <v>200089</v>
      </c>
      <c r="H1270" s="294">
        <f>SUM(H1271+H1276+H1277)</f>
        <v>210062</v>
      </c>
      <c r="I1270" s="132">
        <f>H1270-F1270</f>
        <v>14388.880000000005</v>
      </c>
      <c r="J1270" s="133">
        <f t="shared" si="71"/>
        <v>7.3535291919503365E-2</v>
      </c>
    </row>
    <row r="1271" spans="1:10" s="9" customFormat="1" x14ac:dyDescent="0.2">
      <c r="A1271" s="34"/>
      <c r="B1271" s="6">
        <v>500</v>
      </c>
      <c r="C1271" s="68" t="s">
        <v>171</v>
      </c>
      <c r="D1271" s="93"/>
      <c r="E1271" s="124">
        <f>SUM(E1272:E1275)</f>
        <v>148965</v>
      </c>
      <c r="F1271" s="280">
        <v>148922.72</v>
      </c>
      <c r="G1271" s="124">
        <f>SUM(G1272:G1275)</f>
        <v>149544</v>
      </c>
      <c r="H1271" s="293">
        <f>SUM(H1272:H1275)</f>
        <v>156998</v>
      </c>
      <c r="I1271" s="126">
        <f t="shared" si="72"/>
        <v>8075.2799999999988</v>
      </c>
      <c r="J1271" s="128">
        <f t="shared" si="71"/>
        <v>5.4224634092098212E-2</v>
      </c>
    </row>
    <row r="1272" spans="1:10" s="9" customFormat="1" x14ac:dyDescent="0.2">
      <c r="A1272" s="34"/>
      <c r="B1272" s="6">
        <v>5002</v>
      </c>
      <c r="C1272" s="68" t="s">
        <v>178</v>
      </c>
      <c r="D1272" s="93"/>
      <c r="E1272" s="124">
        <v>42864</v>
      </c>
      <c r="F1272" s="158"/>
      <c r="G1272" s="124">
        <v>42228</v>
      </c>
      <c r="H1272" s="293">
        <v>49682</v>
      </c>
      <c r="I1272" s="126">
        <f t="shared" si="72"/>
        <v>49682</v>
      </c>
      <c r="J1272" s="128"/>
    </row>
    <row r="1273" spans="1:10" s="9" customFormat="1" x14ac:dyDescent="0.2">
      <c r="A1273" s="34"/>
      <c r="B1273" s="6">
        <v>5002</v>
      </c>
      <c r="C1273" s="68" t="s">
        <v>587</v>
      </c>
      <c r="D1273" s="93"/>
      <c r="E1273" s="124">
        <v>13365</v>
      </c>
      <c r="F1273" s="158"/>
      <c r="G1273" s="124">
        <v>14580</v>
      </c>
      <c r="H1273" s="293">
        <v>14580</v>
      </c>
      <c r="I1273" s="126">
        <f t="shared" si="72"/>
        <v>14580</v>
      </c>
      <c r="J1273" s="128"/>
    </row>
    <row r="1274" spans="1:10" s="9" customFormat="1" x14ac:dyDescent="0.2">
      <c r="A1274" s="34"/>
      <c r="B1274" s="6">
        <v>5002</v>
      </c>
      <c r="C1274" s="68" t="s">
        <v>573</v>
      </c>
      <c r="D1274" s="93"/>
      <c r="E1274" s="124">
        <v>89719</v>
      </c>
      <c r="F1274" s="158"/>
      <c r="G1274" s="124">
        <v>89719</v>
      </c>
      <c r="H1274" s="293">
        <v>89719</v>
      </c>
      <c r="I1274" s="126">
        <f t="shared" si="72"/>
        <v>89719</v>
      </c>
      <c r="J1274" s="128"/>
    </row>
    <row r="1275" spans="1:10" s="9" customFormat="1" x14ac:dyDescent="0.2">
      <c r="A1275" s="34"/>
      <c r="B1275" s="6">
        <v>5002</v>
      </c>
      <c r="C1275" s="68" t="s">
        <v>586</v>
      </c>
      <c r="D1275" s="93"/>
      <c r="E1275" s="124">
        <v>3017</v>
      </c>
      <c r="F1275" s="158"/>
      <c r="G1275" s="124">
        <v>3017</v>
      </c>
      <c r="H1275" s="293">
        <v>3017</v>
      </c>
      <c r="I1275" s="126">
        <f t="shared" si="72"/>
        <v>3017</v>
      </c>
      <c r="J1275" s="128"/>
    </row>
    <row r="1276" spans="1:10" s="9" customFormat="1" x14ac:dyDescent="0.2">
      <c r="A1276" s="34"/>
      <c r="B1276" s="6">
        <v>5050</v>
      </c>
      <c r="C1276" s="68" t="s">
        <v>65</v>
      </c>
      <c r="D1276" s="93"/>
      <c r="E1276" s="124"/>
      <c r="F1276" s="158">
        <v>14.82</v>
      </c>
      <c r="G1276" s="124">
        <v>0</v>
      </c>
      <c r="H1276" s="293">
        <v>0</v>
      </c>
      <c r="I1276" s="126">
        <f t="shared" si="72"/>
        <v>-14.82</v>
      </c>
      <c r="J1276" s="128">
        <f t="shared" si="71"/>
        <v>-1</v>
      </c>
    </row>
    <row r="1277" spans="1:10" s="9" customFormat="1" x14ac:dyDescent="0.2">
      <c r="A1277" s="34"/>
      <c r="B1277" s="6">
        <v>506</v>
      </c>
      <c r="C1277" s="68" t="s">
        <v>172</v>
      </c>
      <c r="D1277" s="93"/>
      <c r="E1277" s="124">
        <v>50350</v>
      </c>
      <c r="F1277" s="92">
        <v>46735.58</v>
      </c>
      <c r="G1277" s="124">
        <v>50545</v>
      </c>
      <c r="H1277" s="293">
        <v>53064</v>
      </c>
      <c r="I1277" s="126">
        <f t="shared" si="72"/>
        <v>6328.4199999999983</v>
      </c>
      <c r="J1277" s="128">
        <f t="shared" si="71"/>
        <v>0.13540903953690098</v>
      </c>
    </row>
    <row r="1278" spans="1:10" s="9" customFormat="1" x14ac:dyDescent="0.2">
      <c r="A1278" s="34"/>
      <c r="B1278" s="10">
        <v>55</v>
      </c>
      <c r="C1278" s="67" t="s">
        <v>19</v>
      </c>
      <c r="D1278" s="97">
        <v>52240.84</v>
      </c>
      <c r="E1278" s="120">
        <f>SUM(E1279:E1291)</f>
        <v>45670</v>
      </c>
      <c r="F1278" s="107">
        <f>SUM(F1279:F1291)</f>
        <v>47059.060000000005</v>
      </c>
      <c r="G1278" s="120">
        <f>SUM(G1279:G1291)</f>
        <v>47555</v>
      </c>
      <c r="H1278" s="294">
        <f>SUM(H1279:H1291)</f>
        <v>53555</v>
      </c>
      <c r="I1278" s="132">
        <f t="shared" si="72"/>
        <v>6495.9399999999951</v>
      </c>
      <c r="J1278" s="133">
        <f t="shared" si="71"/>
        <v>0.13803803135889225</v>
      </c>
    </row>
    <row r="1279" spans="1:10" s="9" customFormat="1" x14ac:dyDescent="0.2">
      <c r="A1279" s="34"/>
      <c r="B1279" s="6">
        <v>5500</v>
      </c>
      <c r="C1279" s="68" t="s">
        <v>20</v>
      </c>
      <c r="D1279" s="93"/>
      <c r="E1279" s="124">
        <v>2500</v>
      </c>
      <c r="F1279" s="92">
        <v>1612.84</v>
      </c>
      <c r="G1279" s="124">
        <v>2425</v>
      </c>
      <c r="H1279" s="293">
        <v>2425</v>
      </c>
      <c r="I1279" s="126">
        <f t="shared" si="72"/>
        <v>812.16000000000008</v>
      </c>
      <c r="J1279" s="128">
        <f t="shared" si="71"/>
        <v>0.50355893951042896</v>
      </c>
    </row>
    <row r="1280" spans="1:10" s="9" customFormat="1" x14ac:dyDescent="0.2">
      <c r="A1280" s="34"/>
      <c r="B1280" s="6">
        <v>5503</v>
      </c>
      <c r="C1280" s="68" t="s">
        <v>21</v>
      </c>
      <c r="D1280" s="93"/>
      <c r="E1280" s="124">
        <v>0</v>
      </c>
      <c r="F1280" s="92">
        <v>44.74</v>
      </c>
      <c r="G1280" s="124">
        <v>295</v>
      </c>
      <c r="H1280" s="293">
        <v>295</v>
      </c>
      <c r="I1280" s="126">
        <f t="shared" si="72"/>
        <v>250.26</v>
      </c>
      <c r="J1280" s="128">
        <f t="shared" si="71"/>
        <v>5.5936522127849795</v>
      </c>
    </row>
    <row r="1281" spans="1:12" s="9" customFormat="1" x14ac:dyDescent="0.2">
      <c r="A1281" s="34"/>
      <c r="B1281" s="6">
        <v>5504</v>
      </c>
      <c r="C1281" s="68" t="s">
        <v>22</v>
      </c>
      <c r="D1281" s="93"/>
      <c r="E1281" s="124">
        <v>2462</v>
      </c>
      <c r="F1281" s="92">
        <v>2388.36</v>
      </c>
      <c r="G1281" s="124">
        <v>2462</v>
      </c>
      <c r="H1281" s="293">
        <v>2462</v>
      </c>
      <c r="I1281" s="126">
        <f t="shared" si="72"/>
        <v>73.639999999999873</v>
      </c>
      <c r="J1281" s="128">
        <f t="shared" si="71"/>
        <v>3.0832872766249686E-2</v>
      </c>
    </row>
    <row r="1282" spans="1:12" s="9" customFormat="1" ht="25.5" x14ac:dyDescent="0.2">
      <c r="A1282" s="34"/>
      <c r="B1282" s="6">
        <v>5511</v>
      </c>
      <c r="C1282" s="68" t="s">
        <v>173</v>
      </c>
      <c r="D1282" s="93"/>
      <c r="E1282" s="124">
        <v>30450</v>
      </c>
      <c r="F1282" s="92">
        <v>29535.17</v>
      </c>
      <c r="G1282" s="124">
        <v>31980</v>
      </c>
      <c r="H1282" s="293">
        <v>31980</v>
      </c>
      <c r="I1282" s="126">
        <f t="shared" si="72"/>
        <v>2444.8300000000017</v>
      </c>
      <c r="J1282" s="128">
        <f t="shared" si="71"/>
        <v>8.2776906312034049E-2</v>
      </c>
    </row>
    <row r="1283" spans="1:12" s="9" customFormat="1" x14ac:dyDescent="0.2">
      <c r="A1283" s="34"/>
      <c r="B1283" s="6">
        <v>5512</v>
      </c>
      <c r="C1283" s="68" t="s">
        <v>25</v>
      </c>
      <c r="D1283" s="93"/>
      <c r="E1283" s="124">
        <v>200</v>
      </c>
      <c r="F1283" s="92">
        <v>2725.8</v>
      </c>
      <c r="G1283" s="124">
        <v>350</v>
      </c>
      <c r="H1283" s="293">
        <v>350</v>
      </c>
      <c r="I1283" s="126">
        <f t="shared" si="72"/>
        <v>-2375.8000000000002</v>
      </c>
      <c r="J1283" s="128">
        <f t="shared" si="71"/>
        <v>-0.87159732922444788</v>
      </c>
    </row>
    <row r="1284" spans="1:12" s="9" customFormat="1" x14ac:dyDescent="0.2">
      <c r="A1284" s="34"/>
      <c r="B1284" s="6">
        <v>5513</v>
      </c>
      <c r="C1284" s="68" t="s">
        <v>23</v>
      </c>
      <c r="D1284" s="93"/>
      <c r="E1284" s="124">
        <v>700</v>
      </c>
      <c r="F1284" s="92">
        <v>1018.38</v>
      </c>
      <c r="G1284" s="124">
        <v>800</v>
      </c>
      <c r="H1284" s="293">
        <v>6800</v>
      </c>
      <c r="I1284" s="126">
        <f t="shared" si="72"/>
        <v>5781.62</v>
      </c>
      <c r="J1284" s="128">
        <f t="shared" si="71"/>
        <v>5.6772717453209998</v>
      </c>
    </row>
    <row r="1285" spans="1:12" s="9" customFormat="1" x14ac:dyDescent="0.2">
      <c r="A1285" s="34"/>
      <c r="B1285" s="6">
        <v>5514</v>
      </c>
      <c r="C1285" s="68" t="s">
        <v>174</v>
      </c>
      <c r="D1285" s="93"/>
      <c r="E1285" s="124">
        <v>2200</v>
      </c>
      <c r="F1285" s="92">
        <v>1806.37</v>
      </c>
      <c r="G1285" s="124">
        <v>1680</v>
      </c>
      <c r="H1285" s="293">
        <v>1680</v>
      </c>
      <c r="I1285" s="126">
        <f t="shared" si="72"/>
        <v>-126.36999999999989</v>
      </c>
      <c r="J1285" s="128">
        <f t="shared" si="71"/>
        <v>-6.9957982030259491E-2</v>
      </c>
    </row>
    <row r="1286" spans="1:12" s="9" customFormat="1" x14ac:dyDescent="0.2">
      <c r="A1286" s="34"/>
      <c r="B1286" s="6">
        <v>5515</v>
      </c>
      <c r="C1286" s="68" t="s">
        <v>24</v>
      </c>
      <c r="D1286" s="93"/>
      <c r="E1286" s="124">
        <v>750</v>
      </c>
      <c r="F1286" s="92">
        <v>941.94</v>
      </c>
      <c r="G1286" s="124">
        <v>1400</v>
      </c>
      <c r="H1286" s="293">
        <v>1400</v>
      </c>
      <c r="I1286" s="126">
        <f t="shared" si="72"/>
        <v>458.05999999999995</v>
      </c>
      <c r="J1286" s="128">
        <f t="shared" si="71"/>
        <v>0.48629424379472153</v>
      </c>
    </row>
    <row r="1287" spans="1:12" s="9" customFormat="1" x14ac:dyDescent="0.2">
      <c r="A1287" s="34"/>
      <c r="B1287" s="6">
        <v>5522</v>
      </c>
      <c r="C1287" s="68" t="s">
        <v>66</v>
      </c>
      <c r="D1287" s="93"/>
      <c r="E1287" s="124">
        <v>100</v>
      </c>
      <c r="F1287" s="92">
        <v>0</v>
      </c>
      <c r="G1287" s="124">
        <v>55</v>
      </c>
      <c r="H1287" s="293">
        <v>55</v>
      </c>
      <c r="I1287" s="126">
        <f t="shared" si="72"/>
        <v>55</v>
      </c>
      <c r="J1287" s="128"/>
    </row>
    <row r="1288" spans="1:12" s="9" customFormat="1" x14ac:dyDescent="0.2">
      <c r="A1288" s="34"/>
      <c r="B1288" s="6">
        <v>5524</v>
      </c>
      <c r="C1288" s="68" t="s">
        <v>26</v>
      </c>
      <c r="D1288" s="93"/>
      <c r="E1288" s="124">
        <v>4758</v>
      </c>
      <c r="F1288" s="92">
        <v>4680.1000000000004</v>
      </c>
      <c r="G1288" s="124">
        <v>5258</v>
      </c>
      <c r="H1288" s="293">
        <v>5258</v>
      </c>
      <c r="I1288" s="126">
        <f t="shared" si="72"/>
        <v>577.89999999999964</v>
      </c>
      <c r="J1288" s="128">
        <f t="shared" si="71"/>
        <v>0.12348026751565122</v>
      </c>
      <c r="L1288" s="120"/>
    </row>
    <row r="1289" spans="1:12" s="9" customFormat="1" x14ac:dyDescent="0.2">
      <c r="A1289" s="34"/>
      <c r="B1289" s="6">
        <v>5525</v>
      </c>
      <c r="C1289" s="68" t="s">
        <v>40</v>
      </c>
      <c r="D1289" s="93"/>
      <c r="E1289" s="124">
        <v>300</v>
      </c>
      <c r="F1289" s="92">
        <v>171.47</v>
      </c>
      <c r="G1289" s="124">
        <v>500</v>
      </c>
      <c r="H1289" s="293">
        <v>500</v>
      </c>
      <c r="I1289" s="126">
        <f t="shared" si="72"/>
        <v>328.53</v>
      </c>
      <c r="J1289" s="128">
        <f t="shared" si="71"/>
        <v>1.9159619758558351</v>
      </c>
    </row>
    <row r="1290" spans="1:12" s="9" customFormat="1" x14ac:dyDescent="0.2">
      <c r="A1290" s="34"/>
      <c r="B1290" s="6">
        <v>5532</v>
      </c>
      <c r="C1290" s="68" t="s">
        <v>64</v>
      </c>
      <c r="D1290" s="93"/>
      <c r="E1290" s="124">
        <v>0</v>
      </c>
      <c r="F1290" s="92">
        <v>0</v>
      </c>
      <c r="G1290" s="124">
        <v>100</v>
      </c>
      <c r="H1290" s="293">
        <v>100</v>
      </c>
      <c r="I1290" s="126">
        <f t="shared" si="72"/>
        <v>100</v>
      </c>
      <c r="J1290" s="128"/>
    </row>
    <row r="1291" spans="1:12" s="9" customFormat="1" x14ac:dyDescent="0.2">
      <c r="A1291" s="34"/>
      <c r="B1291" s="6">
        <v>5540</v>
      </c>
      <c r="C1291" s="68" t="s">
        <v>185</v>
      </c>
      <c r="D1291" s="93"/>
      <c r="E1291" s="124">
        <v>1250</v>
      </c>
      <c r="F1291" s="92">
        <v>2133.89</v>
      </c>
      <c r="G1291" s="124">
        <v>250</v>
      </c>
      <c r="H1291" s="293">
        <v>250</v>
      </c>
      <c r="I1291" s="126">
        <f t="shared" si="72"/>
        <v>-1883.8899999999999</v>
      </c>
      <c r="J1291" s="128">
        <f t="shared" si="71"/>
        <v>-0.88284307063625589</v>
      </c>
    </row>
    <row r="1292" spans="1:12" s="9" customFormat="1" x14ac:dyDescent="0.2">
      <c r="A1292" s="34"/>
      <c r="B1292" s="10">
        <v>15</v>
      </c>
      <c r="C1292" s="67" t="s">
        <v>199</v>
      </c>
      <c r="D1292" s="97">
        <v>130703.75</v>
      </c>
      <c r="E1292" s="120">
        <f>SUM(E1293)</f>
        <v>2520</v>
      </c>
      <c r="F1292" s="107"/>
      <c r="G1292" s="120">
        <f>SUM(G1293)</f>
        <v>0</v>
      </c>
      <c r="H1292" s="294">
        <f>SUM(H1293)</f>
        <v>0</v>
      </c>
      <c r="I1292" s="126"/>
      <c r="J1292" s="128"/>
    </row>
    <row r="1293" spans="1:12" s="9" customFormat="1" x14ac:dyDescent="0.2">
      <c r="A1293" s="34"/>
      <c r="B1293" s="6">
        <v>1551</v>
      </c>
      <c r="C1293" s="68" t="s">
        <v>186</v>
      </c>
      <c r="D1293" s="93"/>
      <c r="E1293" s="124">
        <f>SUM(E1294)</f>
        <v>2520</v>
      </c>
      <c r="F1293" s="158"/>
      <c r="G1293" s="124"/>
      <c r="H1293" s="293"/>
      <c r="I1293" s="126"/>
      <c r="J1293" s="128"/>
    </row>
    <row r="1294" spans="1:12" s="9" customFormat="1" ht="25.5" x14ac:dyDescent="0.2">
      <c r="A1294" s="34"/>
      <c r="B1294" s="6"/>
      <c r="C1294" s="68" t="s">
        <v>461</v>
      </c>
      <c r="D1294" s="93"/>
      <c r="E1294" s="124">
        <v>2520</v>
      </c>
      <c r="F1294" s="158"/>
      <c r="G1294" s="124"/>
      <c r="H1294" s="293"/>
      <c r="I1294" s="126"/>
      <c r="J1294" s="128"/>
    </row>
    <row r="1295" spans="1:12" s="9" customFormat="1" x14ac:dyDescent="0.2">
      <c r="A1295" s="34" t="s">
        <v>735</v>
      </c>
      <c r="B1295" s="281" t="s">
        <v>692</v>
      </c>
      <c r="C1295" s="282"/>
      <c r="D1295" s="93"/>
      <c r="E1295" s="124"/>
      <c r="F1295" s="107">
        <f>SUM(F1296)</f>
        <v>2755.16</v>
      </c>
      <c r="G1295" s="124"/>
      <c r="H1295" s="293"/>
      <c r="I1295" s="132">
        <f t="shared" si="72"/>
        <v>-2755.16</v>
      </c>
      <c r="J1295" s="133">
        <f t="shared" si="71"/>
        <v>-1</v>
      </c>
    </row>
    <row r="1296" spans="1:12" s="9" customFormat="1" x14ac:dyDescent="0.2">
      <c r="A1296" s="34"/>
      <c r="B1296" s="10">
        <v>55</v>
      </c>
      <c r="C1296" s="67" t="s">
        <v>19</v>
      </c>
      <c r="D1296" s="93"/>
      <c r="E1296" s="124"/>
      <c r="F1296" s="107">
        <v>2755.16</v>
      </c>
      <c r="G1296" s="124"/>
      <c r="H1296" s="293"/>
      <c r="I1296" s="132">
        <f t="shared" si="72"/>
        <v>-2755.16</v>
      </c>
      <c r="J1296" s="133">
        <f t="shared" si="71"/>
        <v>-1</v>
      </c>
    </row>
    <row r="1297" spans="1:10" s="9" customFormat="1" x14ac:dyDescent="0.2">
      <c r="A1297" s="34" t="s">
        <v>474</v>
      </c>
      <c r="B1297" s="10" t="s">
        <v>763</v>
      </c>
      <c r="C1297" s="177"/>
      <c r="D1297" s="107">
        <f>SUM(D1299+D1308+D1322)</f>
        <v>462105.18</v>
      </c>
      <c r="E1297" s="120">
        <f>SUM(E1298+E1299+E1308+E1322)</f>
        <v>433009</v>
      </c>
      <c r="F1297" s="107">
        <f>SUM(F1298+F1299+F1308+F1322)</f>
        <v>383971.87</v>
      </c>
      <c r="G1297" s="120">
        <f>SUM(G1298+G1299+G1308+G1322)</f>
        <v>396628</v>
      </c>
      <c r="H1297" s="294">
        <f>SUM(H1298+H1299+H1308+H1322)</f>
        <v>396628</v>
      </c>
      <c r="I1297" s="132">
        <f t="shared" si="72"/>
        <v>12656.130000000005</v>
      </c>
      <c r="J1297" s="133">
        <f t="shared" si="71"/>
        <v>3.2961086446254617E-2</v>
      </c>
    </row>
    <row r="1298" spans="1:10" s="9" customFormat="1" x14ac:dyDescent="0.2">
      <c r="A1298" s="34"/>
      <c r="B1298" s="26">
        <v>452</v>
      </c>
      <c r="C1298" s="70" t="s">
        <v>100</v>
      </c>
      <c r="D1298" s="107"/>
      <c r="E1298" s="120">
        <v>0</v>
      </c>
      <c r="F1298" s="107">
        <v>0</v>
      </c>
      <c r="G1298" s="120">
        <v>258</v>
      </c>
      <c r="H1298" s="294">
        <v>258</v>
      </c>
      <c r="I1298" s="132">
        <f t="shared" si="72"/>
        <v>258</v>
      </c>
      <c r="J1298" s="133"/>
    </row>
    <row r="1299" spans="1:10" s="9" customFormat="1" x14ac:dyDescent="0.2">
      <c r="A1299" s="34"/>
      <c r="B1299" s="10">
        <v>50</v>
      </c>
      <c r="C1299" s="67" t="s">
        <v>18</v>
      </c>
      <c r="D1299" s="97">
        <v>295571.38</v>
      </c>
      <c r="E1299" s="120">
        <f>SUM(E1300+E1307)</f>
        <v>324094</v>
      </c>
      <c r="F1299" s="107">
        <f>SUM(F1300+F1306+F1307)</f>
        <v>322284.43</v>
      </c>
      <c r="G1299" s="120">
        <f>SUM(G1300+G1306+G1307)</f>
        <v>331820</v>
      </c>
      <c r="H1299" s="294">
        <f>SUM(H1300+H1306+H1307)</f>
        <v>331820</v>
      </c>
      <c r="I1299" s="132">
        <f t="shared" ref="I1299:I1362" si="73">H1299-F1299</f>
        <v>9535.570000000007</v>
      </c>
      <c r="J1299" s="133">
        <f t="shared" ref="J1299:J1361" si="74">SUM(H1299/F1299-1)</f>
        <v>2.9587436166246039E-2</v>
      </c>
    </row>
    <row r="1300" spans="1:10" s="9" customFormat="1" x14ac:dyDescent="0.2">
      <c r="A1300" s="34"/>
      <c r="B1300" s="6">
        <v>500</v>
      </c>
      <c r="C1300" s="68" t="s">
        <v>171</v>
      </c>
      <c r="D1300" s="93"/>
      <c r="E1300" s="124">
        <f>SUM(E1301:E1304)</f>
        <v>242223</v>
      </c>
      <c r="F1300" s="158">
        <v>245589.24</v>
      </c>
      <c r="G1300" s="124">
        <f>SUM(G1301:G1305)</f>
        <v>247997</v>
      </c>
      <c r="H1300" s="293">
        <f>SUM(H1301:H1305)</f>
        <v>247997</v>
      </c>
      <c r="I1300" s="126">
        <f t="shared" si="73"/>
        <v>2407.7600000000093</v>
      </c>
      <c r="J1300" s="128">
        <f t="shared" si="74"/>
        <v>9.8040125862191019E-3</v>
      </c>
    </row>
    <row r="1301" spans="1:10" s="9" customFormat="1" x14ac:dyDescent="0.2">
      <c r="A1301" s="34"/>
      <c r="B1301" s="6">
        <v>5002</v>
      </c>
      <c r="C1301" s="68" t="s">
        <v>178</v>
      </c>
      <c r="D1301" s="93"/>
      <c r="E1301" s="124">
        <v>64080</v>
      </c>
      <c r="F1301" s="158"/>
      <c r="G1301" s="124">
        <v>65904</v>
      </c>
      <c r="H1301" s="293">
        <v>65904</v>
      </c>
      <c r="I1301" s="126">
        <f t="shared" si="73"/>
        <v>65904</v>
      </c>
      <c r="J1301" s="128"/>
    </row>
    <row r="1302" spans="1:10" s="9" customFormat="1" x14ac:dyDescent="0.2">
      <c r="A1302" s="34"/>
      <c r="B1302" s="6">
        <v>5002</v>
      </c>
      <c r="C1302" s="68" t="s">
        <v>587</v>
      </c>
      <c r="D1302" s="93"/>
      <c r="E1302" s="124">
        <v>15950</v>
      </c>
      <c r="F1302" s="158"/>
      <c r="G1302" s="124">
        <v>17400</v>
      </c>
      <c r="H1302" s="293">
        <v>17400</v>
      </c>
      <c r="I1302" s="126">
        <f t="shared" si="73"/>
        <v>17400</v>
      </c>
      <c r="J1302" s="128"/>
    </row>
    <row r="1303" spans="1:10" s="9" customFormat="1" x14ac:dyDescent="0.2">
      <c r="A1303" s="34"/>
      <c r="B1303" s="6">
        <v>5002</v>
      </c>
      <c r="C1303" s="68" t="s">
        <v>573</v>
      </c>
      <c r="D1303" s="93"/>
      <c r="E1303" s="124">
        <v>150219</v>
      </c>
      <c r="F1303" s="158"/>
      <c r="G1303" s="124">
        <v>150219</v>
      </c>
      <c r="H1303" s="293">
        <v>150219</v>
      </c>
      <c r="I1303" s="126">
        <f t="shared" si="73"/>
        <v>150219</v>
      </c>
      <c r="J1303" s="128"/>
    </row>
    <row r="1304" spans="1:10" s="9" customFormat="1" x14ac:dyDescent="0.2">
      <c r="A1304" s="34"/>
      <c r="B1304" s="6">
        <v>5002</v>
      </c>
      <c r="C1304" s="68" t="s">
        <v>586</v>
      </c>
      <c r="D1304" s="93"/>
      <c r="E1304" s="124">
        <v>11974</v>
      </c>
      <c r="F1304" s="158"/>
      <c r="G1304" s="124">
        <v>11974</v>
      </c>
      <c r="H1304" s="293">
        <v>11974</v>
      </c>
      <c r="I1304" s="126">
        <f t="shared" si="73"/>
        <v>11974</v>
      </c>
      <c r="J1304" s="128"/>
    </row>
    <row r="1305" spans="1:10" ht="25.5" x14ac:dyDescent="0.2">
      <c r="A1305" s="36"/>
      <c r="B1305" s="6">
        <v>5005</v>
      </c>
      <c r="C1305" s="68" t="s">
        <v>198</v>
      </c>
      <c r="D1305" s="93"/>
      <c r="E1305" s="124"/>
      <c r="F1305" s="158"/>
      <c r="G1305" s="124">
        <v>2500</v>
      </c>
      <c r="H1305" s="293">
        <v>2500</v>
      </c>
      <c r="I1305" s="126">
        <f t="shared" si="73"/>
        <v>2500</v>
      </c>
      <c r="J1305" s="128"/>
    </row>
    <row r="1306" spans="1:10" x14ac:dyDescent="0.2">
      <c r="A1306" s="36"/>
      <c r="B1306" s="6">
        <v>5050</v>
      </c>
      <c r="C1306" s="68" t="s">
        <v>65</v>
      </c>
      <c r="D1306" s="93"/>
      <c r="E1306" s="124"/>
      <c r="F1306" s="158">
        <v>153.6</v>
      </c>
      <c r="G1306" s="124">
        <v>0</v>
      </c>
      <c r="H1306" s="293">
        <v>0</v>
      </c>
      <c r="I1306" s="126">
        <f t="shared" si="73"/>
        <v>-153.6</v>
      </c>
      <c r="J1306" s="128">
        <f t="shared" si="74"/>
        <v>-1</v>
      </c>
    </row>
    <row r="1307" spans="1:10" s="9" customFormat="1" x14ac:dyDescent="0.2">
      <c r="A1307" s="34"/>
      <c r="B1307" s="6">
        <v>506</v>
      </c>
      <c r="C1307" s="68" t="s">
        <v>172</v>
      </c>
      <c r="D1307" s="93"/>
      <c r="E1307" s="124">
        <v>81871</v>
      </c>
      <c r="F1307" s="158">
        <v>76541.59</v>
      </c>
      <c r="G1307" s="124">
        <v>83823</v>
      </c>
      <c r="H1307" s="293">
        <v>83823</v>
      </c>
      <c r="I1307" s="126">
        <f t="shared" si="73"/>
        <v>7281.4100000000035</v>
      </c>
      <c r="J1307" s="128">
        <f t="shared" si="74"/>
        <v>9.5130111616442914E-2</v>
      </c>
    </row>
    <row r="1308" spans="1:10" s="9" customFormat="1" x14ac:dyDescent="0.2">
      <c r="A1308" s="34"/>
      <c r="B1308" s="10">
        <v>55</v>
      </c>
      <c r="C1308" s="67" t="s">
        <v>19</v>
      </c>
      <c r="D1308" s="97">
        <v>60715.8</v>
      </c>
      <c r="E1308" s="120">
        <f>SUM(E1309:E1321)</f>
        <v>58915</v>
      </c>
      <c r="F1308" s="107">
        <f>SUM(F1309:F1321)</f>
        <v>60607.44</v>
      </c>
      <c r="G1308" s="120">
        <f>SUM(G1309:G1321)</f>
        <v>58550</v>
      </c>
      <c r="H1308" s="294">
        <f>SUM(H1309:H1321)</f>
        <v>58550</v>
      </c>
      <c r="I1308" s="132">
        <f t="shared" si="73"/>
        <v>-2057.4400000000023</v>
      </c>
      <c r="J1308" s="133">
        <f t="shared" si="74"/>
        <v>-3.3946987366567538E-2</v>
      </c>
    </row>
    <row r="1309" spans="1:10" s="9" customFormat="1" x14ac:dyDescent="0.2">
      <c r="A1309" s="34"/>
      <c r="B1309" s="6">
        <v>5500</v>
      </c>
      <c r="C1309" s="68" t="s">
        <v>20</v>
      </c>
      <c r="D1309" s="93"/>
      <c r="E1309" s="124">
        <v>2000</v>
      </c>
      <c r="F1309" s="92">
        <v>1899.45</v>
      </c>
      <c r="G1309" s="124">
        <v>4100</v>
      </c>
      <c r="H1309" s="293">
        <v>4100</v>
      </c>
      <c r="I1309" s="126">
        <f t="shared" si="73"/>
        <v>2200.5500000000002</v>
      </c>
      <c r="J1309" s="128">
        <f t="shared" si="74"/>
        <v>1.1585195714548946</v>
      </c>
    </row>
    <row r="1310" spans="1:10" s="9" customFormat="1" x14ac:dyDescent="0.2">
      <c r="A1310" s="34"/>
      <c r="B1310" s="6">
        <v>5503</v>
      </c>
      <c r="C1310" s="68" t="s">
        <v>21</v>
      </c>
      <c r="D1310" s="93"/>
      <c r="E1310" s="124">
        <v>0</v>
      </c>
      <c r="F1310" s="92">
        <v>58.32</v>
      </c>
      <c r="G1310" s="124">
        <v>100</v>
      </c>
      <c r="H1310" s="293">
        <v>100</v>
      </c>
      <c r="I1310" s="126">
        <f t="shared" si="73"/>
        <v>41.68</v>
      </c>
      <c r="J1310" s="128">
        <f t="shared" si="74"/>
        <v>0.71467764060356642</v>
      </c>
    </row>
    <row r="1311" spans="1:10" s="9" customFormat="1" x14ac:dyDescent="0.2">
      <c r="A1311" s="34"/>
      <c r="B1311" s="6">
        <v>5504</v>
      </c>
      <c r="C1311" s="68" t="s">
        <v>22</v>
      </c>
      <c r="D1311" s="93"/>
      <c r="E1311" s="124">
        <v>2750</v>
      </c>
      <c r="F1311" s="92">
        <v>1774.99</v>
      </c>
      <c r="G1311" s="124">
        <v>2500</v>
      </c>
      <c r="H1311" s="293">
        <v>2500</v>
      </c>
      <c r="I1311" s="126">
        <f t="shared" si="73"/>
        <v>725.01</v>
      </c>
      <c r="J1311" s="128">
        <f t="shared" si="74"/>
        <v>0.40845863920360115</v>
      </c>
    </row>
    <row r="1312" spans="1:10" s="9" customFormat="1" ht="25.5" x14ac:dyDescent="0.2">
      <c r="A1312" s="34"/>
      <c r="B1312" s="6">
        <v>5511</v>
      </c>
      <c r="C1312" s="68" t="s">
        <v>173</v>
      </c>
      <c r="D1312" s="93"/>
      <c r="E1312" s="124">
        <v>34200</v>
      </c>
      <c r="F1312" s="92">
        <v>37595.019999999997</v>
      </c>
      <c r="G1312" s="124">
        <v>32700</v>
      </c>
      <c r="H1312" s="293">
        <v>32700</v>
      </c>
      <c r="I1312" s="126">
        <f t="shared" si="73"/>
        <v>-4895.0199999999968</v>
      </c>
      <c r="J1312" s="128">
        <f t="shared" si="74"/>
        <v>-0.1302039472249249</v>
      </c>
    </row>
    <row r="1313" spans="1:10" s="9" customFormat="1" x14ac:dyDescent="0.2">
      <c r="A1313" s="34"/>
      <c r="B1313" s="6">
        <v>5512</v>
      </c>
      <c r="C1313" s="68" t="s">
        <v>25</v>
      </c>
      <c r="D1313" s="93"/>
      <c r="E1313" s="124">
        <v>500</v>
      </c>
      <c r="F1313" s="92">
        <v>357.01</v>
      </c>
      <c r="G1313" s="124">
        <v>500</v>
      </c>
      <c r="H1313" s="293">
        <v>500</v>
      </c>
      <c r="I1313" s="126">
        <f t="shared" si="73"/>
        <v>142.99</v>
      </c>
      <c r="J1313" s="128">
        <f t="shared" si="74"/>
        <v>0.40052099380969719</v>
      </c>
    </row>
    <row r="1314" spans="1:10" s="9" customFormat="1" x14ac:dyDescent="0.2">
      <c r="A1314" s="34"/>
      <c r="B1314" s="6">
        <v>5513</v>
      </c>
      <c r="C1314" s="68" t="s">
        <v>23</v>
      </c>
      <c r="D1314" s="93"/>
      <c r="E1314" s="124">
        <v>2570</v>
      </c>
      <c r="F1314" s="92">
        <v>2644.53</v>
      </c>
      <c r="G1314" s="124">
        <v>2800</v>
      </c>
      <c r="H1314" s="293">
        <v>2800</v>
      </c>
      <c r="I1314" s="126">
        <f t="shared" si="73"/>
        <v>155.4699999999998</v>
      </c>
      <c r="J1314" s="128">
        <f t="shared" si="74"/>
        <v>5.8789274464649655E-2</v>
      </c>
    </row>
    <row r="1315" spans="1:10" s="9" customFormat="1" x14ac:dyDescent="0.2">
      <c r="A1315" s="34"/>
      <c r="B1315" s="6">
        <v>5514</v>
      </c>
      <c r="C1315" s="68" t="s">
        <v>174</v>
      </c>
      <c r="D1315" s="93"/>
      <c r="E1315" s="124">
        <v>5600</v>
      </c>
      <c r="F1315" s="92">
        <v>5148.7299999999996</v>
      </c>
      <c r="G1315" s="124">
        <v>5000</v>
      </c>
      <c r="H1315" s="293">
        <v>5000</v>
      </c>
      <c r="I1315" s="126">
        <f t="shared" si="73"/>
        <v>-148.72999999999956</v>
      </c>
      <c r="J1315" s="128">
        <f t="shared" si="74"/>
        <v>-2.8886735175470357E-2</v>
      </c>
    </row>
    <row r="1316" spans="1:10" s="9" customFormat="1" x14ac:dyDescent="0.2">
      <c r="A1316" s="34"/>
      <c r="B1316" s="6">
        <v>5515</v>
      </c>
      <c r="C1316" s="68" t="s">
        <v>24</v>
      </c>
      <c r="D1316" s="93"/>
      <c r="E1316" s="124">
        <v>600</v>
      </c>
      <c r="F1316" s="92">
        <v>2246.6799999999998</v>
      </c>
      <c r="G1316" s="124">
        <v>1100</v>
      </c>
      <c r="H1316" s="293">
        <v>1100</v>
      </c>
      <c r="I1316" s="126">
        <f t="shared" si="73"/>
        <v>-1146.6799999999998</v>
      </c>
      <c r="J1316" s="128">
        <f t="shared" si="74"/>
        <v>-0.51038866238182556</v>
      </c>
    </row>
    <row r="1317" spans="1:10" s="9" customFormat="1" x14ac:dyDescent="0.2">
      <c r="A1317" s="34"/>
      <c r="B1317" s="6">
        <v>5522</v>
      </c>
      <c r="C1317" s="68" t="s">
        <v>66</v>
      </c>
      <c r="D1317" s="93"/>
      <c r="E1317" s="124">
        <v>50</v>
      </c>
      <c r="F1317" s="92">
        <v>50</v>
      </c>
      <c r="G1317" s="124">
        <v>50</v>
      </c>
      <c r="H1317" s="293">
        <v>50</v>
      </c>
      <c r="I1317" s="126">
        <f t="shared" si="73"/>
        <v>0</v>
      </c>
      <c r="J1317" s="128">
        <f t="shared" si="74"/>
        <v>0</v>
      </c>
    </row>
    <row r="1318" spans="1:10" s="9" customFormat="1" x14ac:dyDescent="0.2">
      <c r="A1318" s="34"/>
      <c r="B1318" s="6">
        <v>5524</v>
      </c>
      <c r="C1318" s="68" t="s">
        <v>26</v>
      </c>
      <c r="D1318" s="93"/>
      <c r="E1318" s="124">
        <v>8095</v>
      </c>
      <c r="F1318" s="92">
        <v>7360.42</v>
      </c>
      <c r="G1318" s="124">
        <v>7500</v>
      </c>
      <c r="H1318" s="293">
        <v>7500</v>
      </c>
      <c r="I1318" s="126">
        <f t="shared" si="73"/>
        <v>139.57999999999993</v>
      </c>
      <c r="J1318" s="128">
        <f t="shared" si="74"/>
        <v>1.8963591751557596E-2</v>
      </c>
    </row>
    <row r="1319" spans="1:10" s="9" customFormat="1" x14ac:dyDescent="0.2">
      <c r="A1319" s="34"/>
      <c r="B1319" s="6">
        <v>5525</v>
      </c>
      <c r="C1319" s="68" t="s">
        <v>40</v>
      </c>
      <c r="D1319" s="93"/>
      <c r="E1319" s="124">
        <v>1550</v>
      </c>
      <c r="F1319" s="92">
        <v>698.97</v>
      </c>
      <c r="G1319" s="124">
        <v>1200</v>
      </c>
      <c r="H1319" s="293">
        <v>1200</v>
      </c>
      <c r="I1319" s="126">
        <f t="shared" si="73"/>
        <v>501.03</v>
      </c>
      <c r="J1319" s="128">
        <f t="shared" si="74"/>
        <v>0.71681188033821197</v>
      </c>
    </row>
    <row r="1320" spans="1:10" s="9" customFormat="1" x14ac:dyDescent="0.2">
      <c r="A1320" s="34"/>
      <c r="B1320" s="6">
        <v>5539</v>
      </c>
      <c r="C1320" s="68" t="s">
        <v>188</v>
      </c>
      <c r="D1320" s="93"/>
      <c r="E1320" s="124"/>
      <c r="F1320" s="92">
        <v>88</v>
      </c>
      <c r="G1320" s="124"/>
      <c r="H1320" s="293"/>
      <c r="I1320" s="126">
        <f t="shared" si="73"/>
        <v>-88</v>
      </c>
      <c r="J1320" s="128">
        <f t="shared" si="74"/>
        <v>-1</v>
      </c>
    </row>
    <row r="1321" spans="1:10" s="9" customFormat="1" x14ac:dyDescent="0.2">
      <c r="A1321" s="34"/>
      <c r="B1321" s="6">
        <v>5540</v>
      </c>
      <c r="C1321" s="68" t="s">
        <v>185</v>
      </c>
      <c r="D1321" s="93"/>
      <c r="E1321" s="124">
        <v>1000</v>
      </c>
      <c r="F1321" s="92">
        <v>685.32</v>
      </c>
      <c r="G1321" s="124">
        <v>1000</v>
      </c>
      <c r="H1321" s="293">
        <v>1000</v>
      </c>
      <c r="I1321" s="126">
        <f t="shared" si="73"/>
        <v>314.67999999999995</v>
      </c>
      <c r="J1321" s="128">
        <f t="shared" si="74"/>
        <v>0.45917235743886065</v>
      </c>
    </row>
    <row r="1322" spans="1:10" s="9" customFormat="1" x14ac:dyDescent="0.2">
      <c r="A1322" s="34"/>
      <c r="B1322" s="10">
        <v>15</v>
      </c>
      <c r="C1322" s="67" t="s">
        <v>199</v>
      </c>
      <c r="D1322" s="97">
        <v>105818</v>
      </c>
      <c r="E1322" s="120">
        <f>SUM(E1323)</f>
        <v>50000</v>
      </c>
      <c r="F1322" s="279">
        <f>SUM(F1323)</f>
        <v>1080</v>
      </c>
      <c r="G1322" s="120">
        <f>SUM(G1323)</f>
        <v>6000</v>
      </c>
      <c r="H1322" s="294">
        <f>SUM(H1323)</f>
        <v>6000</v>
      </c>
      <c r="I1322" s="132">
        <f t="shared" si="73"/>
        <v>4920</v>
      </c>
      <c r="J1322" s="133">
        <f t="shared" si="74"/>
        <v>4.5555555555555554</v>
      </c>
    </row>
    <row r="1323" spans="1:10" s="9" customFormat="1" x14ac:dyDescent="0.2">
      <c r="A1323" s="34"/>
      <c r="B1323" s="6">
        <v>1551</v>
      </c>
      <c r="C1323" s="68" t="s">
        <v>186</v>
      </c>
      <c r="D1323" s="93"/>
      <c r="E1323" s="124">
        <f>SUM(E1324:E1325)</f>
        <v>50000</v>
      </c>
      <c r="F1323" s="280">
        <f>SUM(F1324:F1325)</f>
        <v>1080</v>
      </c>
      <c r="G1323" s="124">
        <f>SUM(G1324:G1325)</f>
        <v>6000</v>
      </c>
      <c r="H1323" s="293">
        <f>SUM(H1324:H1325)</f>
        <v>6000</v>
      </c>
      <c r="I1323" s="126">
        <f t="shared" si="73"/>
        <v>4920</v>
      </c>
      <c r="J1323" s="128">
        <f t="shared" si="74"/>
        <v>4.5555555555555554</v>
      </c>
    </row>
    <row r="1324" spans="1:10" s="9" customFormat="1" ht="25.5" x14ac:dyDescent="0.2">
      <c r="A1324" s="34"/>
      <c r="B1324" s="6"/>
      <c r="C1324" s="68" t="s">
        <v>462</v>
      </c>
      <c r="D1324" s="93"/>
      <c r="E1324" s="124">
        <v>50000</v>
      </c>
      <c r="F1324" s="92">
        <v>1080</v>
      </c>
      <c r="G1324" s="232">
        <v>0</v>
      </c>
      <c r="H1324" s="74">
        <v>0</v>
      </c>
      <c r="I1324" s="126">
        <f t="shared" si="73"/>
        <v>-1080</v>
      </c>
      <c r="J1324" s="128">
        <f t="shared" si="74"/>
        <v>-1</v>
      </c>
    </row>
    <row r="1325" spans="1:10" s="9" customFormat="1" ht="51" x14ac:dyDescent="0.2">
      <c r="A1325" s="34"/>
      <c r="B1325" s="6"/>
      <c r="C1325" s="68" t="s">
        <v>679</v>
      </c>
      <c r="D1325" s="99"/>
      <c r="E1325" s="124">
        <v>0</v>
      </c>
      <c r="F1325" s="158">
        <v>0</v>
      </c>
      <c r="G1325" s="233">
        <v>6000</v>
      </c>
      <c r="H1325" s="260">
        <v>6000</v>
      </c>
      <c r="I1325" s="126">
        <f t="shared" si="73"/>
        <v>6000</v>
      </c>
      <c r="J1325" s="128"/>
    </row>
    <row r="1326" spans="1:10" s="9" customFormat="1" x14ac:dyDescent="0.2">
      <c r="A1326" s="34" t="s">
        <v>736</v>
      </c>
      <c r="B1326" s="281" t="s">
        <v>693</v>
      </c>
      <c r="C1326" s="282"/>
      <c r="D1326" s="99"/>
      <c r="E1326" s="124"/>
      <c r="F1326" s="107">
        <f>SUM(F1327)</f>
        <v>2507.2199999999998</v>
      </c>
      <c r="G1326" s="233"/>
      <c r="H1326" s="260"/>
      <c r="I1326" s="132">
        <f t="shared" si="73"/>
        <v>-2507.2199999999998</v>
      </c>
      <c r="J1326" s="133">
        <f t="shared" si="74"/>
        <v>-1</v>
      </c>
    </row>
    <row r="1327" spans="1:10" s="9" customFormat="1" x14ac:dyDescent="0.2">
      <c r="A1327" s="34"/>
      <c r="B1327" s="10">
        <v>55</v>
      </c>
      <c r="C1327" s="67" t="s">
        <v>19</v>
      </c>
      <c r="D1327" s="99"/>
      <c r="E1327" s="124"/>
      <c r="F1327" s="107">
        <v>2507.2199999999998</v>
      </c>
      <c r="G1327" s="233"/>
      <c r="H1327" s="260"/>
      <c r="I1327" s="132">
        <f t="shared" si="73"/>
        <v>-2507.2199999999998</v>
      </c>
      <c r="J1327" s="133">
        <f t="shared" si="74"/>
        <v>-1</v>
      </c>
    </row>
    <row r="1328" spans="1:10" s="9" customFormat="1" x14ac:dyDescent="0.2">
      <c r="A1328" s="34" t="s">
        <v>475</v>
      </c>
      <c r="B1328" s="10" t="s">
        <v>232</v>
      </c>
      <c r="C1328" s="177"/>
      <c r="D1328" s="113">
        <f>SUM(D1329)</f>
        <v>126808.2</v>
      </c>
      <c r="E1328" s="120">
        <f>SUM(E1329)</f>
        <v>148879</v>
      </c>
      <c r="F1328" s="107">
        <f>SUM(F1329)</f>
        <v>150076.72</v>
      </c>
      <c r="G1328" s="120">
        <f>SUM(G1329)</f>
        <v>148879</v>
      </c>
      <c r="H1328" s="294">
        <f>SUM(H1329)</f>
        <v>148879</v>
      </c>
      <c r="I1328" s="132">
        <f t="shared" si="73"/>
        <v>-1197.7200000000012</v>
      </c>
      <c r="J1328" s="133">
        <f t="shared" si="74"/>
        <v>-7.9807181287011586E-3</v>
      </c>
    </row>
    <row r="1329" spans="1:12" s="9" customFormat="1" x14ac:dyDescent="0.2">
      <c r="A1329" s="34"/>
      <c r="B1329" s="10">
        <v>50</v>
      </c>
      <c r="C1329" s="67" t="s">
        <v>18</v>
      </c>
      <c r="D1329" s="113">
        <f>SUM(D1330+D1332)</f>
        <v>126808.2</v>
      </c>
      <c r="E1329" s="120">
        <f>SUM(E1330+E1332)</f>
        <v>148879</v>
      </c>
      <c r="F1329" s="279">
        <f>SUM(F1330+F1332)</f>
        <v>150076.72</v>
      </c>
      <c r="G1329" s="120">
        <f>SUM(G1330+G1332)</f>
        <v>148879</v>
      </c>
      <c r="H1329" s="294">
        <f>SUM(H1330+H1332)</f>
        <v>148879</v>
      </c>
      <c r="I1329" s="132">
        <f t="shared" si="73"/>
        <v>-1197.7200000000012</v>
      </c>
      <c r="J1329" s="133">
        <f t="shared" si="74"/>
        <v>-7.9807181287011586E-3</v>
      </c>
    </row>
    <row r="1330" spans="1:12" s="9" customFormat="1" x14ac:dyDescent="0.2">
      <c r="A1330" s="34"/>
      <c r="B1330" s="6">
        <v>500</v>
      </c>
      <c r="C1330" s="68" t="s">
        <v>171</v>
      </c>
      <c r="D1330" s="166">
        <f>SUM(D1331)</f>
        <v>95057.54</v>
      </c>
      <c r="E1330" s="124">
        <f>SUM(E1331)</f>
        <v>111269</v>
      </c>
      <c r="F1330" s="280">
        <f>SUM(F1331)</f>
        <v>112776.33</v>
      </c>
      <c r="G1330" s="124">
        <f>SUM(G1331)</f>
        <v>111269</v>
      </c>
      <c r="H1330" s="293">
        <f>SUM(H1331)</f>
        <v>111269</v>
      </c>
      <c r="I1330" s="126">
        <f t="shared" si="73"/>
        <v>-1507.3300000000017</v>
      </c>
      <c r="J1330" s="128">
        <f t="shared" si="74"/>
        <v>-1.3365659265556884E-2</v>
      </c>
    </row>
    <row r="1331" spans="1:12" s="9" customFormat="1" x14ac:dyDescent="0.2">
      <c r="A1331" s="34"/>
      <c r="B1331" s="6">
        <v>5002</v>
      </c>
      <c r="C1331" s="68" t="s">
        <v>178</v>
      </c>
      <c r="D1331" s="92">
        <v>95057.54</v>
      </c>
      <c r="E1331" s="124">
        <v>111269</v>
      </c>
      <c r="F1331" s="92">
        <v>112776.33</v>
      </c>
      <c r="G1331" s="124">
        <v>111269</v>
      </c>
      <c r="H1331" s="293">
        <v>111269</v>
      </c>
      <c r="I1331" s="126">
        <f t="shared" si="73"/>
        <v>-1507.3300000000017</v>
      </c>
      <c r="J1331" s="128">
        <f t="shared" si="74"/>
        <v>-1.3365659265556884E-2</v>
      </c>
    </row>
    <row r="1332" spans="1:12" s="9" customFormat="1" x14ac:dyDescent="0.2">
      <c r="A1332" s="34"/>
      <c r="B1332" s="6">
        <v>506</v>
      </c>
      <c r="C1332" s="68" t="s">
        <v>172</v>
      </c>
      <c r="D1332" s="92">
        <v>31750.66</v>
      </c>
      <c r="E1332" s="124">
        <v>37610</v>
      </c>
      <c r="F1332" s="92">
        <v>37300.39</v>
      </c>
      <c r="G1332" s="124">
        <v>37610</v>
      </c>
      <c r="H1332" s="293">
        <v>37610</v>
      </c>
      <c r="I1332" s="126">
        <f t="shared" si="73"/>
        <v>309.61000000000058</v>
      </c>
      <c r="J1332" s="128">
        <f t="shared" si="74"/>
        <v>8.3004494054887967E-3</v>
      </c>
    </row>
    <row r="1333" spans="1:12" s="9" customFormat="1" x14ac:dyDescent="0.2">
      <c r="A1333" s="34" t="s">
        <v>472</v>
      </c>
      <c r="B1333" s="10" t="s">
        <v>764</v>
      </c>
      <c r="C1333" s="177"/>
      <c r="D1333" s="107">
        <f>SUM(D1334+D1340+D1354+D1356)</f>
        <v>616507.06000000006</v>
      </c>
      <c r="E1333" s="120">
        <f>SUM(E1334+E1340+E1354+E1356)</f>
        <v>3348794</v>
      </c>
      <c r="F1333" s="279">
        <f>SUM(F1334+F1340+F1355+F1357)</f>
        <v>698057.23</v>
      </c>
      <c r="G1333" s="120">
        <f>SUM(G1334+G1340+G1354+G1356)</f>
        <v>698641</v>
      </c>
      <c r="H1333" s="294">
        <f>SUM(H1334+H1340+H1354+H1356)</f>
        <v>698641</v>
      </c>
      <c r="I1333" s="132">
        <f t="shared" si="73"/>
        <v>583.77000000001863</v>
      </c>
      <c r="J1333" s="133">
        <f t="shared" si="74"/>
        <v>8.3627813725239974E-4</v>
      </c>
      <c r="L1333" s="278"/>
    </row>
    <row r="1334" spans="1:12" s="9" customFormat="1" x14ac:dyDescent="0.2">
      <c r="A1334" s="34"/>
      <c r="B1334" s="10">
        <v>50</v>
      </c>
      <c r="C1334" s="67" t="s">
        <v>18</v>
      </c>
      <c r="D1334" s="107">
        <f>SUM(D1335+D1339)</f>
        <v>374639.65</v>
      </c>
      <c r="E1334" s="120">
        <f>SUM(E1335+E1339)</f>
        <v>418290</v>
      </c>
      <c r="F1334" s="279">
        <f>SUM(F1335+F1338+F1339)</f>
        <v>418057.84</v>
      </c>
      <c r="G1334" s="120">
        <f>SUM(G1335+G1339)</f>
        <v>439293</v>
      </c>
      <c r="H1334" s="294">
        <f>SUM(H1335+H1339)</f>
        <v>439293</v>
      </c>
      <c r="I1334" s="132">
        <f t="shared" si="73"/>
        <v>21235.159999999974</v>
      </c>
      <c r="J1334" s="133">
        <f t="shared" si="74"/>
        <v>5.0794789543954E-2</v>
      </c>
    </row>
    <row r="1335" spans="1:12" s="9" customFormat="1" x14ac:dyDescent="0.2">
      <c r="A1335" s="34"/>
      <c r="B1335" s="6">
        <v>500</v>
      </c>
      <c r="C1335" s="68" t="s">
        <v>171</v>
      </c>
      <c r="D1335" s="158">
        <f>SUM(D1336:D1337)</f>
        <v>280188.85000000003</v>
      </c>
      <c r="E1335" s="124">
        <f>SUM(E1336:E1337)</f>
        <v>312623</v>
      </c>
      <c r="F1335" s="280">
        <f>SUM(F1336:F1337)</f>
        <v>311474.34000000003</v>
      </c>
      <c r="G1335" s="124">
        <f>SUM(G1336:G1337)</f>
        <v>328320</v>
      </c>
      <c r="H1335" s="293">
        <f>SUM(H1336:H1337)</f>
        <v>328320</v>
      </c>
      <c r="I1335" s="126">
        <f t="shared" si="73"/>
        <v>16845.659999999974</v>
      </c>
      <c r="J1335" s="128">
        <f t="shared" si="74"/>
        <v>5.408362049984583E-2</v>
      </c>
    </row>
    <row r="1336" spans="1:12" s="9" customFormat="1" x14ac:dyDescent="0.2">
      <c r="A1336" s="34"/>
      <c r="B1336" s="6">
        <v>5002</v>
      </c>
      <c r="C1336" s="68" t="s">
        <v>178</v>
      </c>
      <c r="D1336" s="92">
        <v>278437.01</v>
      </c>
      <c r="E1336" s="124">
        <v>312623</v>
      </c>
      <c r="F1336" s="92">
        <v>310557.76</v>
      </c>
      <c r="G1336" s="124">
        <v>328320</v>
      </c>
      <c r="H1336" s="293">
        <v>328320</v>
      </c>
      <c r="I1336" s="126">
        <f t="shared" si="73"/>
        <v>17762.239999999991</v>
      </c>
      <c r="J1336" s="128">
        <f t="shared" si="74"/>
        <v>5.7194642310660626E-2</v>
      </c>
    </row>
    <row r="1337" spans="1:12" s="9" customFormat="1" ht="25.5" x14ac:dyDescent="0.2">
      <c r="A1337" s="34"/>
      <c r="B1337" s="6">
        <v>5005</v>
      </c>
      <c r="C1337" s="68" t="s">
        <v>198</v>
      </c>
      <c r="D1337" s="92">
        <v>1751.84</v>
      </c>
      <c r="E1337" s="124">
        <v>0</v>
      </c>
      <c r="F1337" s="92">
        <v>916.58</v>
      </c>
      <c r="G1337" s="124">
        <v>0</v>
      </c>
      <c r="H1337" s="293">
        <v>0</v>
      </c>
      <c r="I1337" s="126">
        <f t="shared" si="73"/>
        <v>-916.58</v>
      </c>
      <c r="J1337" s="128">
        <f t="shared" si="74"/>
        <v>-1</v>
      </c>
    </row>
    <row r="1338" spans="1:12" s="9" customFormat="1" x14ac:dyDescent="0.2">
      <c r="A1338" s="34"/>
      <c r="B1338" s="6">
        <v>5050</v>
      </c>
      <c r="C1338" s="68" t="s">
        <v>65</v>
      </c>
      <c r="D1338" s="92"/>
      <c r="E1338" s="124"/>
      <c r="F1338" s="92">
        <v>1206</v>
      </c>
      <c r="G1338" s="124"/>
      <c r="H1338" s="293"/>
      <c r="I1338" s="126">
        <f t="shared" si="73"/>
        <v>-1206</v>
      </c>
      <c r="J1338" s="128">
        <f t="shared" si="74"/>
        <v>-1</v>
      </c>
    </row>
    <row r="1339" spans="1:12" s="9" customFormat="1" x14ac:dyDescent="0.2">
      <c r="A1339" s="34"/>
      <c r="B1339" s="6">
        <v>506</v>
      </c>
      <c r="C1339" s="68" t="s">
        <v>172</v>
      </c>
      <c r="D1339" s="92">
        <v>94450.8</v>
      </c>
      <c r="E1339" s="124">
        <v>105667</v>
      </c>
      <c r="F1339" s="92">
        <v>105377.5</v>
      </c>
      <c r="G1339" s="124">
        <v>110973</v>
      </c>
      <c r="H1339" s="293">
        <v>110973</v>
      </c>
      <c r="I1339" s="126">
        <f t="shared" si="73"/>
        <v>5595.5</v>
      </c>
      <c r="J1339" s="128">
        <f t="shared" si="74"/>
        <v>5.3099570591444989E-2</v>
      </c>
    </row>
    <row r="1340" spans="1:12" s="9" customFormat="1" x14ac:dyDescent="0.2">
      <c r="A1340" s="34"/>
      <c r="B1340" s="10">
        <v>55</v>
      </c>
      <c r="C1340" s="67" t="s">
        <v>19</v>
      </c>
      <c r="D1340" s="107">
        <f>SUM(D1341:D1353)</f>
        <v>199513.87</v>
      </c>
      <c r="E1340" s="120">
        <f>SUM(E1341:E1353)</f>
        <v>258525</v>
      </c>
      <c r="F1340" s="279">
        <f>SUM(F1341:F1353)</f>
        <v>261209.91</v>
      </c>
      <c r="G1340" s="120">
        <f>SUM(G1341:G1353)</f>
        <v>259028</v>
      </c>
      <c r="H1340" s="294">
        <f>SUM(H1341:H1353)</f>
        <v>259028</v>
      </c>
      <c r="I1340" s="132">
        <f t="shared" si="73"/>
        <v>-2181.9100000000035</v>
      </c>
      <c r="J1340" s="133">
        <f t="shared" si="74"/>
        <v>-8.3530904321356125E-3</v>
      </c>
    </row>
    <row r="1341" spans="1:12" s="9" customFormat="1" x14ac:dyDescent="0.2">
      <c r="A1341" s="34"/>
      <c r="B1341" s="6">
        <v>5500</v>
      </c>
      <c r="C1341" s="68" t="s">
        <v>20</v>
      </c>
      <c r="D1341" s="92">
        <v>9672.7199999999993</v>
      </c>
      <c r="E1341" s="124">
        <v>9000</v>
      </c>
      <c r="F1341" s="92">
        <v>9437.81</v>
      </c>
      <c r="G1341" s="124">
        <v>9000</v>
      </c>
      <c r="H1341" s="293">
        <v>9000</v>
      </c>
      <c r="I1341" s="126">
        <f t="shared" si="73"/>
        <v>-437.80999999999949</v>
      </c>
      <c r="J1341" s="128">
        <f t="shared" si="74"/>
        <v>-4.638893980701031E-2</v>
      </c>
    </row>
    <row r="1342" spans="1:12" s="9" customFormat="1" x14ac:dyDescent="0.2">
      <c r="A1342" s="34"/>
      <c r="B1342" s="6">
        <v>5503</v>
      </c>
      <c r="C1342" s="68" t="s">
        <v>21</v>
      </c>
      <c r="D1342" s="92"/>
      <c r="E1342" s="124"/>
      <c r="F1342" s="92">
        <v>1875.12</v>
      </c>
      <c r="G1342" s="124"/>
      <c r="H1342" s="293"/>
      <c r="I1342" s="126">
        <f t="shared" si="73"/>
        <v>-1875.12</v>
      </c>
      <c r="J1342" s="128">
        <f t="shared" si="74"/>
        <v>-1</v>
      </c>
    </row>
    <row r="1343" spans="1:12" s="9" customFormat="1" x14ac:dyDescent="0.2">
      <c r="A1343" s="34"/>
      <c r="B1343" s="6">
        <v>5504</v>
      </c>
      <c r="C1343" s="68" t="s">
        <v>22</v>
      </c>
      <c r="D1343" s="92">
        <v>7330.06</v>
      </c>
      <c r="E1343" s="124">
        <v>7737</v>
      </c>
      <c r="F1343" s="92">
        <v>5743.27</v>
      </c>
      <c r="G1343" s="124">
        <v>7735</v>
      </c>
      <c r="H1343" s="293">
        <v>7735</v>
      </c>
      <c r="I1343" s="126">
        <f t="shared" si="73"/>
        <v>1991.7299999999996</v>
      </c>
      <c r="J1343" s="128">
        <f t="shared" si="74"/>
        <v>0.34679372552570209</v>
      </c>
    </row>
    <row r="1344" spans="1:12" s="9" customFormat="1" ht="25.5" x14ac:dyDescent="0.2">
      <c r="A1344" s="34"/>
      <c r="B1344" s="6">
        <v>5511</v>
      </c>
      <c r="C1344" s="68" t="s">
        <v>173</v>
      </c>
      <c r="D1344" s="92">
        <v>108076.97</v>
      </c>
      <c r="E1344" s="124">
        <v>171623</v>
      </c>
      <c r="F1344" s="92">
        <v>167188.74</v>
      </c>
      <c r="G1344" s="124">
        <v>158090</v>
      </c>
      <c r="H1344" s="293">
        <v>158090</v>
      </c>
      <c r="I1344" s="126">
        <f t="shared" si="73"/>
        <v>-9098.7399999999907</v>
      </c>
      <c r="J1344" s="128">
        <f t="shared" si="74"/>
        <v>-5.4421966455396431E-2</v>
      </c>
    </row>
    <row r="1345" spans="1:11" s="9" customFormat="1" x14ac:dyDescent="0.2">
      <c r="A1345" s="34"/>
      <c r="B1345" s="6">
        <v>5513</v>
      </c>
      <c r="C1345" s="68" t="s">
        <v>23</v>
      </c>
      <c r="D1345" s="92">
        <v>10347.11</v>
      </c>
      <c r="E1345" s="124">
        <v>10200</v>
      </c>
      <c r="F1345" s="92">
        <v>8717.3799999999992</v>
      </c>
      <c r="G1345" s="124">
        <v>6200</v>
      </c>
      <c r="H1345" s="293">
        <v>6200</v>
      </c>
      <c r="I1345" s="126">
        <f t="shared" si="73"/>
        <v>-2517.3799999999992</v>
      </c>
      <c r="J1345" s="128">
        <f t="shared" si="74"/>
        <v>-0.2887771325788252</v>
      </c>
    </row>
    <row r="1346" spans="1:11" s="9" customFormat="1" x14ac:dyDescent="0.2">
      <c r="A1346" s="34"/>
      <c r="B1346" s="6">
        <v>5514</v>
      </c>
      <c r="C1346" s="68" t="s">
        <v>174</v>
      </c>
      <c r="D1346" s="92">
        <v>7940.31</v>
      </c>
      <c r="E1346" s="124">
        <v>11900</v>
      </c>
      <c r="F1346" s="92">
        <v>11484.22</v>
      </c>
      <c r="G1346" s="124">
        <v>8300</v>
      </c>
      <c r="H1346" s="293">
        <v>8300</v>
      </c>
      <c r="I1346" s="126">
        <f t="shared" si="73"/>
        <v>-3184.2199999999993</v>
      </c>
      <c r="J1346" s="128">
        <f t="shared" si="74"/>
        <v>-0.27726915715651557</v>
      </c>
    </row>
    <row r="1347" spans="1:11" s="9" customFormat="1" x14ac:dyDescent="0.2">
      <c r="A1347" s="34"/>
      <c r="B1347" s="6">
        <v>5515</v>
      </c>
      <c r="C1347" s="68" t="s">
        <v>24</v>
      </c>
      <c r="D1347" s="92">
        <v>14137.66</v>
      </c>
      <c r="E1347" s="124">
        <v>2820</v>
      </c>
      <c r="F1347" s="92">
        <v>8001.03</v>
      </c>
      <c r="G1347" s="124">
        <v>12820</v>
      </c>
      <c r="H1347" s="293">
        <v>12820</v>
      </c>
      <c r="I1347" s="126">
        <f t="shared" si="73"/>
        <v>4818.97</v>
      </c>
      <c r="J1347" s="128">
        <f t="shared" si="74"/>
        <v>0.60229370468552168</v>
      </c>
    </row>
    <row r="1348" spans="1:11" s="9" customFormat="1" x14ac:dyDescent="0.2">
      <c r="A1348" s="34"/>
      <c r="B1348" s="6">
        <v>5522</v>
      </c>
      <c r="C1348" s="68" t="s">
        <v>66</v>
      </c>
      <c r="D1348" s="92">
        <v>43.32</v>
      </c>
      <c r="E1348" s="124">
        <v>200</v>
      </c>
      <c r="F1348" s="92">
        <v>227.66</v>
      </c>
      <c r="G1348" s="124">
        <v>200</v>
      </c>
      <c r="H1348" s="293">
        <v>200</v>
      </c>
      <c r="I1348" s="126">
        <f t="shared" si="73"/>
        <v>-27.659999999999997</v>
      </c>
      <c r="J1348" s="128">
        <f t="shared" si="74"/>
        <v>-0.12149696916454356</v>
      </c>
    </row>
    <row r="1349" spans="1:11" s="9" customFormat="1" x14ac:dyDescent="0.2">
      <c r="A1349" s="34"/>
      <c r="B1349" s="6">
        <v>5524</v>
      </c>
      <c r="C1349" s="68" t="s">
        <v>26</v>
      </c>
      <c r="D1349" s="92">
        <v>33261.78</v>
      </c>
      <c r="E1349" s="124">
        <v>32545</v>
      </c>
      <c r="F1349" s="92">
        <v>37133.9</v>
      </c>
      <c r="G1349" s="124">
        <v>38483</v>
      </c>
      <c r="H1349" s="293">
        <v>38483</v>
      </c>
      <c r="I1349" s="126">
        <f t="shared" si="73"/>
        <v>1349.0999999999985</v>
      </c>
      <c r="J1349" s="128">
        <f t="shared" si="74"/>
        <v>3.6330684361190135E-2</v>
      </c>
    </row>
    <row r="1350" spans="1:11" s="9" customFormat="1" x14ac:dyDescent="0.2">
      <c r="A1350" s="34"/>
      <c r="B1350" s="6">
        <v>5525</v>
      </c>
      <c r="C1350" s="68" t="s">
        <v>40</v>
      </c>
      <c r="D1350" s="92">
        <v>3936.24</v>
      </c>
      <c r="E1350" s="124">
        <v>5600</v>
      </c>
      <c r="F1350" s="92">
        <v>4804.1000000000004</v>
      </c>
      <c r="G1350" s="124">
        <v>5800</v>
      </c>
      <c r="H1350" s="293">
        <v>5800</v>
      </c>
      <c r="I1350" s="126">
        <f t="shared" si="73"/>
        <v>995.89999999999964</v>
      </c>
      <c r="J1350" s="128">
        <f t="shared" si="74"/>
        <v>0.20730209612622552</v>
      </c>
    </row>
    <row r="1351" spans="1:11" s="9" customFormat="1" x14ac:dyDescent="0.2">
      <c r="A1351" s="34"/>
      <c r="B1351" s="6">
        <v>5532</v>
      </c>
      <c r="C1351" s="68" t="s">
        <v>64</v>
      </c>
      <c r="D1351" s="92">
        <v>731</v>
      </c>
      <c r="E1351" s="124">
        <v>1300</v>
      </c>
      <c r="F1351" s="92">
        <v>1275</v>
      </c>
      <c r="G1351" s="124">
        <v>1300</v>
      </c>
      <c r="H1351" s="293">
        <v>1300</v>
      </c>
      <c r="I1351" s="126">
        <f t="shared" si="73"/>
        <v>25</v>
      </c>
      <c r="J1351" s="128">
        <f t="shared" si="74"/>
        <v>1.9607843137254832E-2</v>
      </c>
    </row>
    <row r="1352" spans="1:11" s="9" customFormat="1" x14ac:dyDescent="0.2">
      <c r="A1352" s="34"/>
      <c r="B1352" s="6">
        <v>5539</v>
      </c>
      <c r="C1352" s="68" t="s">
        <v>188</v>
      </c>
      <c r="D1352" s="92">
        <v>779.6</v>
      </c>
      <c r="E1352" s="124">
        <v>1100</v>
      </c>
      <c r="F1352" s="92">
        <v>1354.28</v>
      </c>
      <c r="G1352" s="124">
        <v>1100</v>
      </c>
      <c r="H1352" s="293">
        <v>1100</v>
      </c>
      <c r="I1352" s="126">
        <f t="shared" si="73"/>
        <v>-254.27999999999997</v>
      </c>
      <c r="J1352" s="128">
        <f t="shared" si="74"/>
        <v>-0.18776028590837934</v>
      </c>
    </row>
    <row r="1353" spans="1:11" s="9" customFormat="1" x14ac:dyDescent="0.2">
      <c r="A1353" s="34"/>
      <c r="B1353" s="6">
        <v>5540</v>
      </c>
      <c r="C1353" s="68" t="s">
        <v>185</v>
      </c>
      <c r="D1353" s="92">
        <v>3257.1</v>
      </c>
      <c r="E1353" s="124">
        <v>4500</v>
      </c>
      <c r="F1353" s="92">
        <v>3967.4</v>
      </c>
      <c r="G1353" s="124">
        <v>10000</v>
      </c>
      <c r="H1353" s="293">
        <v>10000</v>
      </c>
      <c r="I1353" s="126">
        <f t="shared" si="73"/>
        <v>6032.6</v>
      </c>
      <c r="J1353" s="128">
        <f t="shared" si="74"/>
        <v>1.5205424207289409</v>
      </c>
    </row>
    <row r="1354" spans="1:11" s="9" customFormat="1" x14ac:dyDescent="0.2">
      <c r="A1354" s="34"/>
      <c r="B1354" s="24">
        <v>60</v>
      </c>
      <c r="C1354" s="58" t="s">
        <v>62</v>
      </c>
      <c r="D1354" s="107">
        <f>SUM(D1355)</f>
        <v>211.04</v>
      </c>
      <c r="E1354" s="120">
        <f>SUM(E1355)</f>
        <v>320</v>
      </c>
      <c r="F1354" s="279">
        <f>SUM(F1355)</f>
        <v>203.88</v>
      </c>
      <c r="G1354" s="120">
        <f>SUM(G1355)</f>
        <v>320</v>
      </c>
      <c r="H1354" s="294">
        <f>SUM(H1355)</f>
        <v>320</v>
      </c>
      <c r="I1354" s="132">
        <f t="shared" si="73"/>
        <v>116.12</v>
      </c>
      <c r="J1354" s="133">
        <f t="shared" si="74"/>
        <v>0.56955071610751418</v>
      </c>
    </row>
    <row r="1355" spans="1:11" x14ac:dyDescent="0.2">
      <c r="A1355" s="36"/>
      <c r="B1355" s="22">
        <v>6010</v>
      </c>
      <c r="C1355" s="59" t="s">
        <v>176</v>
      </c>
      <c r="D1355" s="87">
        <v>211.04</v>
      </c>
      <c r="E1355" s="124">
        <v>320</v>
      </c>
      <c r="F1355" s="92">
        <v>203.88</v>
      </c>
      <c r="G1355" s="124">
        <v>320</v>
      </c>
      <c r="H1355" s="293">
        <v>320</v>
      </c>
      <c r="I1355" s="126">
        <f t="shared" si="73"/>
        <v>116.12</v>
      </c>
      <c r="J1355" s="128">
        <f t="shared" si="74"/>
        <v>0.56955071610751418</v>
      </c>
    </row>
    <row r="1356" spans="1:11" x14ac:dyDescent="0.2">
      <c r="A1356" s="36"/>
      <c r="B1356" s="10">
        <v>15</v>
      </c>
      <c r="C1356" s="67" t="s">
        <v>199</v>
      </c>
      <c r="D1356" s="107">
        <f>SUM(D1357)</f>
        <v>42142.5</v>
      </c>
      <c r="E1356" s="120">
        <f>SUM(E1357)</f>
        <v>2671659</v>
      </c>
      <c r="F1356" s="107">
        <f>SUM(F1357)</f>
        <v>18585.599999999999</v>
      </c>
      <c r="G1356" s="120">
        <f>SUM(G1357)</f>
        <v>0</v>
      </c>
      <c r="H1356" s="294">
        <f>SUM(H1357)</f>
        <v>0</v>
      </c>
      <c r="I1356" s="132">
        <f t="shared" si="73"/>
        <v>-18585.599999999999</v>
      </c>
      <c r="J1356" s="133">
        <f t="shared" si="74"/>
        <v>-1</v>
      </c>
      <c r="K1356" s="216"/>
    </row>
    <row r="1357" spans="1:11" x14ac:dyDescent="0.2">
      <c r="A1357" s="36"/>
      <c r="B1357" s="6">
        <v>1551</v>
      </c>
      <c r="C1357" s="68" t="s">
        <v>186</v>
      </c>
      <c r="D1357" s="158">
        <f>SUM(D1358:D1361)</f>
        <v>42142.5</v>
      </c>
      <c r="E1357" s="124">
        <f>SUM(E1358:E1361)</f>
        <v>2671659</v>
      </c>
      <c r="F1357" s="158">
        <f>SUM(F1358:F1361)</f>
        <v>18585.599999999999</v>
      </c>
      <c r="G1357" s="124">
        <f>SUM(G1358:G1361)</f>
        <v>0</v>
      </c>
      <c r="H1357" s="293">
        <f>SUM(H1358:H1361)</f>
        <v>0</v>
      </c>
      <c r="I1357" s="126">
        <f t="shared" si="73"/>
        <v>-18585.599999999999</v>
      </c>
      <c r="J1357" s="128">
        <f t="shared" si="74"/>
        <v>-1</v>
      </c>
    </row>
    <row r="1358" spans="1:11" ht="38.25" x14ac:dyDescent="0.2">
      <c r="A1358" s="36"/>
      <c r="B1358" s="6"/>
      <c r="C1358" s="69" t="s">
        <v>643</v>
      </c>
      <c r="D1358" s="92">
        <v>32200</v>
      </c>
      <c r="E1358" s="124">
        <v>2218659</v>
      </c>
      <c r="F1358" s="92">
        <v>3600</v>
      </c>
      <c r="G1358" s="233">
        <v>0</v>
      </c>
      <c r="H1358" s="260">
        <v>0</v>
      </c>
      <c r="I1358" s="126">
        <f t="shared" si="73"/>
        <v>-3600</v>
      </c>
      <c r="J1358" s="128">
        <f t="shared" si="74"/>
        <v>-1</v>
      </c>
    </row>
    <row r="1359" spans="1:11" ht="38.25" x14ac:dyDescent="0.2">
      <c r="A1359" s="36"/>
      <c r="B1359" s="6"/>
      <c r="C1359" s="69" t="s">
        <v>448</v>
      </c>
      <c r="D1359" s="91">
        <v>0</v>
      </c>
      <c r="E1359" s="124">
        <v>150000</v>
      </c>
      <c r="F1359" s="158">
        <v>0</v>
      </c>
      <c r="G1359" s="233">
        <v>0</v>
      </c>
      <c r="H1359" s="260">
        <v>0</v>
      </c>
      <c r="I1359" s="126">
        <f t="shared" si="73"/>
        <v>0</v>
      </c>
      <c r="J1359" s="128"/>
    </row>
    <row r="1360" spans="1:11" ht="51" x14ac:dyDescent="0.2">
      <c r="A1360" s="36"/>
      <c r="B1360" s="6"/>
      <c r="C1360" s="69" t="s">
        <v>449</v>
      </c>
      <c r="D1360" s="91">
        <v>0</v>
      </c>
      <c r="E1360" s="124">
        <v>288000</v>
      </c>
      <c r="F1360" s="158">
        <v>0</v>
      </c>
      <c r="G1360" s="233">
        <v>0</v>
      </c>
      <c r="H1360" s="260">
        <v>0</v>
      </c>
      <c r="I1360" s="126">
        <f t="shared" si="73"/>
        <v>0</v>
      </c>
      <c r="J1360" s="128"/>
    </row>
    <row r="1361" spans="1:12" ht="51" x14ac:dyDescent="0.2">
      <c r="A1361" s="36"/>
      <c r="B1361" s="6"/>
      <c r="C1361" s="69" t="s">
        <v>644</v>
      </c>
      <c r="D1361" s="92">
        <v>9942.5</v>
      </c>
      <c r="E1361" s="124">
        <v>15000</v>
      </c>
      <c r="F1361" s="92">
        <v>14985.6</v>
      </c>
      <c r="G1361" s="233">
        <v>0</v>
      </c>
      <c r="H1361" s="260">
        <v>0</v>
      </c>
      <c r="I1361" s="126">
        <f t="shared" si="73"/>
        <v>-14985.6</v>
      </c>
      <c r="J1361" s="128">
        <f t="shared" si="74"/>
        <v>-1</v>
      </c>
    </row>
    <row r="1362" spans="1:12" x14ac:dyDescent="0.2">
      <c r="A1362" s="34" t="s">
        <v>761</v>
      </c>
      <c r="B1362" s="10" t="s">
        <v>450</v>
      </c>
      <c r="C1362" s="177"/>
      <c r="D1362" s="107">
        <f>SUM(D1363+D1364)</f>
        <v>22106.37</v>
      </c>
      <c r="E1362" s="120">
        <f>SUM(E1363+E1364)</f>
        <v>2100</v>
      </c>
      <c r="F1362" s="107">
        <f>SUM(F1363+F1364)</f>
        <v>13185.34</v>
      </c>
      <c r="G1362" s="120">
        <f>SUM(G1364)</f>
        <v>0</v>
      </c>
      <c r="H1362" s="294">
        <f>SUM(H1364)</f>
        <v>0</v>
      </c>
      <c r="I1362" s="132">
        <f t="shared" si="73"/>
        <v>-13185.34</v>
      </c>
      <c r="J1362" s="133">
        <f t="shared" ref="J1362:J1429" si="75">SUM(H1362/F1362-1)</f>
        <v>-1</v>
      </c>
    </row>
    <row r="1363" spans="1:12" x14ac:dyDescent="0.2">
      <c r="A1363" s="34"/>
      <c r="B1363" s="10">
        <v>50</v>
      </c>
      <c r="C1363" s="177" t="s">
        <v>18</v>
      </c>
      <c r="D1363" s="107">
        <v>0</v>
      </c>
      <c r="E1363" s="120">
        <v>0</v>
      </c>
      <c r="F1363" s="107">
        <v>732</v>
      </c>
      <c r="G1363" s="120"/>
      <c r="H1363" s="294"/>
      <c r="I1363" s="126">
        <f t="shared" ref="I1363:I1430" si="76">H1363-F1363</f>
        <v>-732</v>
      </c>
      <c r="J1363" s="128">
        <f t="shared" si="75"/>
        <v>-1</v>
      </c>
    </row>
    <row r="1364" spans="1:12" x14ac:dyDescent="0.2">
      <c r="A1364" s="36"/>
      <c r="B1364" s="10">
        <v>55</v>
      </c>
      <c r="C1364" s="67" t="s">
        <v>19</v>
      </c>
      <c r="D1364" s="97">
        <v>22106.37</v>
      </c>
      <c r="E1364" s="120">
        <f>SUM(E1365)</f>
        <v>2100</v>
      </c>
      <c r="F1364" s="107">
        <v>12453.34</v>
      </c>
      <c r="G1364" s="232">
        <v>0</v>
      </c>
      <c r="H1364" s="74">
        <v>0</v>
      </c>
      <c r="I1364" s="126">
        <f t="shared" si="76"/>
        <v>-12453.34</v>
      </c>
      <c r="J1364" s="128">
        <f t="shared" si="75"/>
        <v>-1</v>
      </c>
    </row>
    <row r="1365" spans="1:12" x14ac:dyDescent="0.2">
      <c r="A1365" s="36"/>
      <c r="B1365" s="6">
        <v>5525</v>
      </c>
      <c r="C1365" s="68" t="s">
        <v>40</v>
      </c>
      <c r="D1365" s="99"/>
      <c r="E1365" s="124">
        <f>SUM(E1366:E1367)</f>
        <v>2100</v>
      </c>
      <c r="F1365" s="158"/>
      <c r="G1365" s="233"/>
      <c r="H1365" s="260"/>
      <c r="I1365" s="126"/>
      <c r="J1365" s="128"/>
    </row>
    <row r="1366" spans="1:12" ht="51" x14ac:dyDescent="0.2">
      <c r="A1366" s="36"/>
      <c r="B1366" s="77" t="s">
        <v>451</v>
      </c>
      <c r="C1366" s="59" t="s">
        <v>452</v>
      </c>
      <c r="D1366" s="87"/>
      <c r="E1366" s="124">
        <v>1500</v>
      </c>
      <c r="F1366" s="158"/>
      <c r="G1366" s="233"/>
      <c r="H1366" s="260"/>
      <c r="I1366" s="126"/>
      <c r="J1366" s="128"/>
    </row>
    <row r="1367" spans="1:12" ht="38.25" x14ac:dyDescent="0.2">
      <c r="A1367" s="36"/>
      <c r="B1367" s="77" t="s">
        <v>453</v>
      </c>
      <c r="C1367" s="59" t="s">
        <v>454</v>
      </c>
      <c r="D1367" s="87"/>
      <c r="E1367" s="124">
        <v>600</v>
      </c>
      <c r="F1367" s="158"/>
      <c r="G1367" s="233"/>
      <c r="H1367" s="260"/>
      <c r="I1367" s="126"/>
      <c r="J1367" s="128"/>
    </row>
    <row r="1368" spans="1:12" x14ac:dyDescent="0.2">
      <c r="A1368" s="34" t="s">
        <v>765</v>
      </c>
      <c r="B1368" s="10" t="s">
        <v>155</v>
      </c>
      <c r="C1368" s="177"/>
      <c r="D1368" s="107">
        <f t="shared" ref="D1368:H1369" si="77">SUM(D1369)</f>
        <v>126560.15</v>
      </c>
      <c r="E1368" s="120">
        <f t="shared" si="77"/>
        <v>150000</v>
      </c>
      <c r="F1368" s="279">
        <f t="shared" si="77"/>
        <v>113101.03</v>
      </c>
      <c r="G1368" s="120">
        <f t="shared" si="77"/>
        <v>117168</v>
      </c>
      <c r="H1368" s="294">
        <f t="shared" si="77"/>
        <v>117168</v>
      </c>
      <c r="I1368" s="132">
        <f t="shared" si="76"/>
        <v>4066.9700000000012</v>
      </c>
      <c r="J1368" s="133">
        <f t="shared" si="75"/>
        <v>3.5958735300642308E-2</v>
      </c>
    </row>
    <row r="1369" spans="1:12" s="9" customFormat="1" x14ac:dyDescent="0.2">
      <c r="A1369" s="34"/>
      <c r="B1369" s="10">
        <v>55</v>
      </c>
      <c r="C1369" s="67" t="s">
        <v>19</v>
      </c>
      <c r="D1369" s="107">
        <f t="shared" si="77"/>
        <v>126560.15</v>
      </c>
      <c r="E1369" s="120">
        <f t="shared" si="77"/>
        <v>150000</v>
      </c>
      <c r="F1369" s="279">
        <f t="shared" si="77"/>
        <v>113101.03</v>
      </c>
      <c r="G1369" s="120">
        <f t="shared" si="77"/>
        <v>117168</v>
      </c>
      <c r="H1369" s="294">
        <f t="shared" si="77"/>
        <v>117168</v>
      </c>
      <c r="I1369" s="132">
        <f t="shared" si="76"/>
        <v>4066.9700000000012</v>
      </c>
      <c r="J1369" s="133">
        <f t="shared" si="75"/>
        <v>3.5958735300642308E-2</v>
      </c>
    </row>
    <row r="1370" spans="1:12" s="9" customFormat="1" x14ac:dyDescent="0.2">
      <c r="A1370" s="34"/>
      <c r="B1370" s="6">
        <v>5524</v>
      </c>
      <c r="C1370" s="68" t="s">
        <v>283</v>
      </c>
      <c r="D1370" s="93">
        <v>126560.15</v>
      </c>
      <c r="E1370" s="124">
        <v>150000</v>
      </c>
      <c r="F1370" s="92">
        <v>113101.03</v>
      </c>
      <c r="G1370" s="124">
        <v>117168</v>
      </c>
      <c r="H1370" s="293">
        <v>117168</v>
      </c>
      <c r="I1370" s="126">
        <f t="shared" si="76"/>
        <v>4066.9700000000012</v>
      </c>
      <c r="J1370" s="128">
        <f t="shared" si="75"/>
        <v>3.5958735300642308E-2</v>
      </c>
    </row>
    <row r="1371" spans="1:12" s="9" customFormat="1" x14ac:dyDescent="0.2">
      <c r="A1371" s="34" t="s">
        <v>476</v>
      </c>
      <c r="B1371" s="10" t="s">
        <v>86</v>
      </c>
      <c r="C1371" s="177"/>
      <c r="D1371" s="107">
        <f>SUM(D1372+D1373+D1378+D1391)</f>
        <v>230547.78000000003</v>
      </c>
      <c r="E1371" s="120">
        <f>SUM(E1372+E1373+E1378+E1391)</f>
        <v>278641</v>
      </c>
      <c r="F1371" s="279">
        <f>SUM(F1372+F1373+F1378+F1391)</f>
        <v>286901.94999999995</v>
      </c>
      <c r="G1371" s="120">
        <f>SUM(G1372+G1373+G1378+G1391)</f>
        <v>276674</v>
      </c>
      <c r="H1371" s="294">
        <f>SUM(H1372+H1373+H1378+H1391)</f>
        <v>276674</v>
      </c>
      <c r="I1371" s="132">
        <f t="shared" si="76"/>
        <v>-10227.949999999953</v>
      </c>
      <c r="J1371" s="133">
        <f t="shared" si="75"/>
        <v>-3.564963570306845E-2</v>
      </c>
      <c r="L1371" s="278"/>
    </row>
    <row r="1372" spans="1:12" s="9" customFormat="1" x14ac:dyDescent="0.2">
      <c r="A1372" s="34"/>
      <c r="B1372" s="26">
        <v>452</v>
      </c>
      <c r="C1372" s="70" t="s">
        <v>100</v>
      </c>
      <c r="D1372" s="88">
        <v>150</v>
      </c>
      <c r="E1372" s="120">
        <v>130</v>
      </c>
      <c r="F1372" s="106">
        <v>96</v>
      </c>
      <c r="G1372" s="120">
        <v>150</v>
      </c>
      <c r="H1372" s="294">
        <v>150</v>
      </c>
      <c r="I1372" s="132">
        <f t="shared" si="76"/>
        <v>54</v>
      </c>
      <c r="J1372" s="133">
        <f t="shared" si="75"/>
        <v>0.5625</v>
      </c>
    </row>
    <row r="1373" spans="1:12" s="9" customFormat="1" x14ac:dyDescent="0.2">
      <c r="A1373" s="34"/>
      <c r="B1373" s="10">
        <v>50</v>
      </c>
      <c r="C1373" s="67" t="s">
        <v>18</v>
      </c>
      <c r="D1373" s="107">
        <f>SUM(D1374+D1377)</f>
        <v>196563.83000000002</v>
      </c>
      <c r="E1373" s="120">
        <f>SUM(E1374+E1377)</f>
        <v>226259</v>
      </c>
      <c r="F1373" s="279">
        <f>SUM(F1374+F1376+F1377)</f>
        <v>225091.99</v>
      </c>
      <c r="G1373" s="120">
        <f>SUM(G1374+G1377)</f>
        <v>245143</v>
      </c>
      <c r="H1373" s="294">
        <f>SUM(H1374+H1377)</f>
        <v>245143</v>
      </c>
      <c r="I1373" s="132">
        <f t="shared" si="76"/>
        <v>20051.010000000009</v>
      </c>
      <c r="J1373" s="133">
        <f t="shared" si="75"/>
        <v>8.9079180471948405E-2</v>
      </c>
    </row>
    <row r="1374" spans="1:12" s="9" customFormat="1" x14ac:dyDescent="0.2">
      <c r="A1374" s="34"/>
      <c r="B1374" s="6">
        <v>500</v>
      </c>
      <c r="C1374" s="68" t="s">
        <v>171</v>
      </c>
      <c r="D1374" s="158">
        <f>SUM(D1375)</f>
        <v>146932.19</v>
      </c>
      <c r="E1374" s="124">
        <f>SUM(E1375)</f>
        <v>169103</v>
      </c>
      <c r="F1374" s="280">
        <f>SUM(F1375)</f>
        <v>168790.62</v>
      </c>
      <c r="G1374" s="124">
        <f>SUM(G1375)</f>
        <v>183216</v>
      </c>
      <c r="H1374" s="293">
        <f>SUM(H1375)</f>
        <v>183216</v>
      </c>
      <c r="I1374" s="126">
        <f t="shared" si="76"/>
        <v>14425.380000000005</v>
      </c>
      <c r="J1374" s="128">
        <f t="shared" si="75"/>
        <v>8.5463161400793464E-2</v>
      </c>
    </row>
    <row r="1375" spans="1:12" s="9" customFormat="1" x14ac:dyDescent="0.2">
      <c r="A1375" s="34"/>
      <c r="B1375" s="6">
        <v>5002</v>
      </c>
      <c r="C1375" s="68" t="s">
        <v>178</v>
      </c>
      <c r="D1375" s="92">
        <v>146932.19</v>
      </c>
      <c r="E1375" s="124">
        <v>169103</v>
      </c>
      <c r="F1375" s="92">
        <v>168790.62</v>
      </c>
      <c r="G1375" s="124">
        <v>183216</v>
      </c>
      <c r="H1375" s="293">
        <v>183216</v>
      </c>
      <c r="I1375" s="126">
        <f t="shared" si="76"/>
        <v>14425.380000000005</v>
      </c>
      <c r="J1375" s="128">
        <f t="shared" si="75"/>
        <v>8.5463161400793464E-2</v>
      </c>
    </row>
    <row r="1376" spans="1:12" s="9" customFormat="1" x14ac:dyDescent="0.2">
      <c r="A1376" s="34"/>
      <c r="B1376" s="6">
        <v>5050</v>
      </c>
      <c r="C1376" s="68" t="s">
        <v>65</v>
      </c>
      <c r="D1376" s="92"/>
      <c r="E1376" s="124"/>
      <c r="F1376" s="92">
        <v>18.55</v>
      </c>
      <c r="G1376" s="124"/>
      <c r="H1376" s="293"/>
      <c r="I1376" s="126">
        <f t="shared" si="76"/>
        <v>-18.55</v>
      </c>
      <c r="J1376" s="128">
        <f t="shared" si="75"/>
        <v>-1</v>
      </c>
    </row>
    <row r="1377" spans="1:10" s="9" customFormat="1" x14ac:dyDescent="0.2">
      <c r="A1377" s="34"/>
      <c r="B1377" s="6">
        <v>506</v>
      </c>
      <c r="C1377" s="68" t="s">
        <v>172</v>
      </c>
      <c r="D1377" s="92">
        <v>49631.64</v>
      </c>
      <c r="E1377" s="124">
        <v>57156</v>
      </c>
      <c r="F1377" s="92">
        <v>56282.82</v>
      </c>
      <c r="G1377" s="124">
        <v>61927</v>
      </c>
      <c r="H1377" s="293">
        <v>61927</v>
      </c>
      <c r="I1377" s="126">
        <f t="shared" si="76"/>
        <v>5644.18</v>
      </c>
      <c r="J1377" s="128">
        <f t="shared" si="75"/>
        <v>0.10028246630143967</v>
      </c>
    </row>
    <row r="1378" spans="1:10" s="9" customFormat="1" x14ac:dyDescent="0.2">
      <c r="A1378" s="34"/>
      <c r="B1378" s="10">
        <v>55</v>
      </c>
      <c r="C1378" s="67" t="s">
        <v>19</v>
      </c>
      <c r="D1378" s="107">
        <f>SUM(D1379:D1390)</f>
        <v>26633.95</v>
      </c>
      <c r="E1378" s="120">
        <f>SUM(E1379:E1390)</f>
        <v>37252</v>
      </c>
      <c r="F1378" s="279">
        <f>SUM(F1379:F1390)</f>
        <v>33863.96</v>
      </c>
      <c r="G1378" s="120">
        <f>SUM(G1379:G1390)</f>
        <v>31381</v>
      </c>
      <c r="H1378" s="294">
        <f>SUM(H1379:H1390)</f>
        <v>31381</v>
      </c>
      <c r="I1378" s="132">
        <f t="shared" si="76"/>
        <v>-2482.9599999999991</v>
      </c>
      <c r="J1378" s="133">
        <f t="shared" si="75"/>
        <v>-7.3321607986780002E-2</v>
      </c>
    </row>
    <row r="1379" spans="1:10" s="9" customFormat="1" x14ac:dyDescent="0.2">
      <c r="A1379" s="34"/>
      <c r="B1379" s="6">
        <v>5500</v>
      </c>
      <c r="C1379" s="68" t="s">
        <v>20</v>
      </c>
      <c r="D1379" s="92">
        <v>1795.76</v>
      </c>
      <c r="E1379" s="124">
        <v>1570</v>
      </c>
      <c r="F1379" s="92">
        <v>2866.61</v>
      </c>
      <c r="G1379" s="124">
        <v>2100</v>
      </c>
      <c r="H1379" s="293">
        <v>2100</v>
      </c>
      <c r="I1379" s="126">
        <f t="shared" si="76"/>
        <v>-766.61000000000013</v>
      </c>
      <c r="J1379" s="128">
        <f t="shared" si="75"/>
        <v>-0.26742737937842964</v>
      </c>
    </row>
    <row r="1380" spans="1:10" s="9" customFormat="1" x14ac:dyDescent="0.2">
      <c r="A1380" s="34"/>
      <c r="B1380" s="6">
        <v>5503</v>
      </c>
      <c r="C1380" s="68" t="s">
        <v>21</v>
      </c>
      <c r="D1380" s="92">
        <v>0</v>
      </c>
      <c r="E1380" s="124">
        <v>120</v>
      </c>
      <c r="F1380" s="92">
        <v>55</v>
      </c>
      <c r="G1380" s="124">
        <v>120</v>
      </c>
      <c r="H1380" s="293">
        <v>120</v>
      </c>
      <c r="I1380" s="126">
        <f t="shared" si="76"/>
        <v>65</v>
      </c>
      <c r="J1380" s="128">
        <f t="shared" si="75"/>
        <v>1.1818181818181817</v>
      </c>
    </row>
    <row r="1381" spans="1:10" s="9" customFormat="1" x14ac:dyDescent="0.2">
      <c r="A1381" s="34"/>
      <c r="B1381" s="6">
        <v>5504</v>
      </c>
      <c r="C1381" s="68" t="s">
        <v>22</v>
      </c>
      <c r="D1381" s="92">
        <v>425.24</v>
      </c>
      <c r="E1381" s="124">
        <v>550</v>
      </c>
      <c r="F1381" s="92">
        <v>793.8</v>
      </c>
      <c r="G1381" s="124">
        <v>500</v>
      </c>
      <c r="H1381" s="293">
        <v>500</v>
      </c>
      <c r="I1381" s="126">
        <f t="shared" si="76"/>
        <v>-293.79999999999995</v>
      </c>
      <c r="J1381" s="128">
        <f t="shared" si="75"/>
        <v>-0.37011841773746534</v>
      </c>
    </row>
    <row r="1382" spans="1:10" s="9" customFormat="1" ht="25.5" x14ac:dyDescent="0.2">
      <c r="A1382" s="34"/>
      <c r="B1382" s="6">
        <v>5511</v>
      </c>
      <c r="C1382" s="68" t="s">
        <v>173</v>
      </c>
      <c r="D1382" s="92">
        <v>9720.25</v>
      </c>
      <c r="E1382" s="124">
        <v>9606</v>
      </c>
      <c r="F1382" s="92">
        <v>9201.0400000000009</v>
      </c>
      <c r="G1382" s="124">
        <v>8715</v>
      </c>
      <c r="H1382" s="293">
        <v>8715</v>
      </c>
      <c r="I1382" s="126">
        <f t="shared" si="76"/>
        <v>-486.04000000000087</v>
      </c>
      <c r="J1382" s="128">
        <f t="shared" si="75"/>
        <v>-5.2824463321537674E-2</v>
      </c>
    </row>
    <row r="1383" spans="1:10" s="9" customFormat="1" x14ac:dyDescent="0.2">
      <c r="A1383" s="34"/>
      <c r="B1383" s="6">
        <v>5513</v>
      </c>
      <c r="C1383" s="68" t="s">
        <v>23</v>
      </c>
      <c r="D1383" s="92">
        <v>0</v>
      </c>
      <c r="E1383" s="124">
        <v>239</v>
      </c>
      <c r="F1383" s="92">
        <v>0</v>
      </c>
      <c r="G1383" s="124">
        <v>200</v>
      </c>
      <c r="H1383" s="293">
        <v>200</v>
      </c>
      <c r="I1383" s="126">
        <f t="shared" si="76"/>
        <v>200</v>
      </c>
      <c r="J1383" s="128"/>
    </row>
    <row r="1384" spans="1:10" s="9" customFormat="1" x14ac:dyDescent="0.2">
      <c r="A1384" s="34"/>
      <c r="B1384" s="6">
        <v>5514</v>
      </c>
      <c r="C1384" s="68" t="s">
        <v>174</v>
      </c>
      <c r="D1384" s="92">
        <v>319.64</v>
      </c>
      <c r="E1384" s="124">
        <v>340</v>
      </c>
      <c r="F1384" s="92">
        <v>171.35</v>
      </c>
      <c r="G1384" s="124">
        <v>150</v>
      </c>
      <c r="H1384" s="293">
        <v>150</v>
      </c>
      <c r="I1384" s="126">
        <f t="shared" si="76"/>
        <v>-21.349999999999994</v>
      </c>
      <c r="J1384" s="128">
        <f t="shared" si="75"/>
        <v>-0.12459877443828415</v>
      </c>
    </row>
    <row r="1385" spans="1:10" s="9" customFormat="1" x14ac:dyDescent="0.2">
      <c r="A1385" s="34"/>
      <c r="B1385" s="6">
        <v>5515</v>
      </c>
      <c r="C1385" s="68" t="s">
        <v>24</v>
      </c>
      <c r="D1385" s="92">
        <v>1723.73</v>
      </c>
      <c r="E1385" s="124">
        <v>5632</v>
      </c>
      <c r="F1385" s="92">
        <v>3265.01</v>
      </c>
      <c r="G1385" s="124">
        <v>4011</v>
      </c>
      <c r="H1385" s="293">
        <v>4011</v>
      </c>
      <c r="I1385" s="126">
        <f t="shared" si="76"/>
        <v>745.98999999999978</v>
      </c>
      <c r="J1385" s="128">
        <f t="shared" si="75"/>
        <v>0.22848015779430986</v>
      </c>
    </row>
    <row r="1386" spans="1:10" s="9" customFormat="1" x14ac:dyDescent="0.2">
      <c r="A1386" s="34"/>
      <c r="B1386" s="6">
        <v>5522</v>
      </c>
      <c r="C1386" s="68" t="s">
        <v>66</v>
      </c>
      <c r="D1386" s="92">
        <v>10.19</v>
      </c>
      <c r="E1386" s="124">
        <v>20</v>
      </c>
      <c r="F1386" s="92">
        <v>0</v>
      </c>
      <c r="G1386" s="124">
        <v>20</v>
      </c>
      <c r="H1386" s="293">
        <v>20</v>
      </c>
      <c r="I1386" s="126">
        <f t="shared" si="76"/>
        <v>20</v>
      </c>
      <c r="J1386" s="128"/>
    </row>
    <row r="1387" spans="1:10" s="9" customFormat="1" x14ac:dyDescent="0.2">
      <c r="A1387" s="36"/>
      <c r="B1387" s="6">
        <v>5524</v>
      </c>
      <c r="C1387" s="68" t="s">
        <v>26</v>
      </c>
      <c r="D1387" s="92">
        <v>11688.94</v>
      </c>
      <c r="E1387" s="124">
        <v>17550</v>
      </c>
      <c r="F1387" s="92">
        <v>16722.169999999998</v>
      </c>
      <c r="G1387" s="124">
        <v>14950</v>
      </c>
      <c r="H1387" s="293">
        <v>14950</v>
      </c>
      <c r="I1387" s="126">
        <f t="shared" si="76"/>
        <v>-1772.1699999999983</v>
      </c>
      <c r="J1387" s="128">
        <f t="shared" si="75"/>
        <v>-0.10597727448052485</v>
      </c>
    </row>
    <row r="1388" spans="1:10" s="9" customFormat="1" x14ac:dyDescent="0.2">
      <c r="A1388" s="36"/>
      <c r="B1388" s="6">
        <v>5525</v>
      </c>
      <c r="C1388" s="68" t="s">
        <v>40</v>
      </c>
      <c r="D1388" s="92">
        <v>240</v>
      </c>
      <c r="E1388" s="124">
        <v>1100</v>
      </c>
      <c r="F1388" s="92">
        <v>373.69</v>
      </c>
      <c r="G1388" s="124">
        <v>500</v>
      </c>
      <c r="H1388" s="293">
        <v>500</v>
      </c>
      <c r="I1388" s="126">
        <f t="shared" si="76"/>
        <v>126.31</v>
      </c>
      <c r="J1388" s="128">
        <f t="shared" si="75"/>
        <v>0.33800743932136257</v>
      </c>
    </row>
    <row r="1389" spans="1:10" s="9" customFormat="1" x14ac:dyDescent="0.2">
      <c r="A1389" s="36"/>
      <c r="B1389" s="6">
        <v>5539</v>
      </c>
      <c r="C1389" s="68" t="s">
        <v>188</v>
      </c>
      <c r="D1389" s="92">
        <v>106.3</v>
      </c>
      <c r="E1389" s="124">
        <v>125</v>
      </c>
      <c r="F1389" s="92">
        <v>115.29</v>
      </c>
      <c r="G1389" s="124">
        <v>115</v>
      </c>
      <c r="H1389" s="293">
        <v>115</v>
      </c>
      <c r="I1389" s="126">
        <f t="shared" si="76"/>
        <v>-0.29000000000000625</v>
      </c>
      <c r="J1389" s="128">
        <f t="shared" si="75"/>
        <v>-2.5153959580189733E-3</v>
      </c>
    </row>
    <row r="1390" spans="1:10" s="9" customFormat="1" x14ac:dyDescent="0.2">
      <c r="A1390" s="36"/>
      <c r="B1390" s="6">
        <v>5540</v>
      </c>
      <c r="C1390" s="68" t="s">
        <v>185</v>
      </c>
      <c r="D1390" s="92">
        <v>603.9</v>
      </c>
      <c r="E1390" s="124">
        <v>400</v>
      </c>
      <c r="F1390" s="92">
        <v>300</v>
      </c>
      <c r="G1390" s="124">
        <v>0</v>
      </c>
      <c r="H1390" s="293">
        <v>0</v>
      </c>
      <c r="I1390" s="126">
        <f t="shared" si="76"/>
        <v>-300</v>
      </c>
      <c r="J1390" s="128">
        <f t="shared" si="75"/>
        <v>-1</v>
      </c>
    </row>
    <row r="1391" spans="1:10" s="9" customFormat="1" x14ac:dyDescent="0.2">
      <c r="A1391" s="36"/>
      <c r="B1391" s="10">
        <v>15</v>
      </c>
      <c r="C1391" s="67" t="s">
        <v>199</v>
      </c>
      <c r="D1391" s="107">
        <f>SUM(D1392)</f>
        <v>7200</v>
      </c>
      <c r="E1391" s="120">
        <f>SUM(E1392)</f>
        <v>15000</v>
      </c>
      <c r="F1391" s="107">
        <f>SUM(F1392)</f>
        <v>27850</v>
      </c>
      <c r="G1391" s="120">
        <f>SUM(G1392)</f>
        <v>0</v>
      </c>
      <c r="H1391" s="294">
        <f>SUM(H1392)</f>
        <v>0</v>
      </c>
      <c r="I1391" s="132">
        <f t="shared" si="76"/>
        <v>-27850</v>
      </c>
      <c r="J1391" s="133">
        <f t="shared" si="75"/>
        <v>-1</v>
      </c>
    </row>
    <row r="1392" spans="1:10" s="9" customFormat="1" x14ac:dyDescent="0.2">
      <c r="A1392" s="36"/>
      <c r="B1392" s="6">
        <v>1556</v>
      </c>
      <c r="C1392" s="68" t="s">
        <v>390</v>
      </c>
      <c r="D1392" s="158">
        <f>SUM(D1393)</f>
        <v>7200</v>
      </c>
      <c r="E1392" s="124">
        <f>SUM(E1393)</f>
        <v>15000</v>
      </c>
      <c r="F1392" s="158">
        <f>SUM(F1393)</f>
        <v>27850</v>
      </c>
      <c r="G1392" s="124"/>
      <c r="H1392" s="293"/>
      <c r="I1392" s="126">
        <f t="shared" si="76"/>
        <v>-27850</v>
      </c>
      <c r="J1392" s="128">
        <f t="shared" si="75"/>
        <v>-1</v>
      </c>
    </row>
    <row r="1393" spans="1:13" s="9" customFormat="1" ht="25.5" x14ac:dyDescent="0.2">
      <c r="A1393" s="36"/>
      <c r="B1393" s="6"/>
      <c r="C1393" s="68" t="s">
        <v>459</v>
      </c>
      <c r="D1393" s="99">
        <v>7200</v>
      </c>
      <c r="E1393" s="124">
        <v>15000</v>
      </c>
      <c r="F1393" s="158">
        <v>27850</v>
      </c>
      <c r="G1393" s="124"/>
      <c r="H1393" s="293"/>
      <c r="I1393" s="126">
        <f t="shared" si="76"/>
        <v>-27850</v>
      </c>
      <c r="J1393" s="128">
        <f t="shared" si="75"/>
        <v>-1</v>
      </c>
    </row>
    <row r="1394" spans="1:13" s="9" customFormat="1" x14ac:dyDescent="0.2">
      <c r="A1394" s="34" t="s">
        <v>477</v>
      </c>
      <c r="B1394" s="10" t="s">
        <v>267</v>
      </c>
      <c r="C1394" s="177"/>
      <c r="D1394" s="107">
        <f>SUM(D1395+D1396)</f>
        <v>1305</v>
      </c>
      <c r="E1394" s="120">
        <f>SUM(E1395+E1396)</f>
        <v>1550</v>
      </c>
      <c r="F1394" s="107">
        <f>SUM(F1395+F1396)</f>
        <v>3300</v>
      </c>
      <c r="G1394" s="120">
        <f>SUM(G1396)</f>
        <v>0</v>
      </c>
      <c r="H1394" s="294">
        <f>SUM(H1396)</f>
        <v>0</v>
      </c>
      <c r="I1394" s="132">
        <f t="shared" si="76"/>
        <v>-3300</v>
      </c>
      <c r="J1394" s="133">
        <f t="shared" si="75"/>
        <v>-1</v>
      </c>
    </row>
    <row r="1395" spans="1:13" s="9" customFormat="1" x14ac:dyDescent="0.2">
      <c r="A1395" s="34"/>
      <c r="B1395" s="10">
        <v>50</v>
      </c>
      <c r="C1395" s="177" t="s">
        <v>18</v>
      </c>
      <c r="D1395" s="107">
        <v>0</v>
      </c>
      <c r="E1395" s="120">
        <v>0</v>
      </c>
      <c r="F1395" s="107">
        <v>333.11</v>
      </c>
      <c r="G1395" s="120"/>
      <c r="H1395" s="294"/>
      <c r="I1395" s="132">
        <f t="shared" si="76"/>
        <v>-333.11</v>
      </c>
      <c r="J1395" s="133">
        <f t="shared" si="75"/>
        <v>-1</v>
      </c>
    </row>
    <row r="1396" spans="1:13" s="9" customFormat="1" x14ac:dyDescent="0.2">
      <c r="A1396" s="36"/>
      <c r="B1396" s="10">
        <v>55</v>
      </c>
      <c r="C1396" s="67" t="s">
        <v>19</v>
      </c>
      <c r="D1396" s="97">
        <v>1305</v>
      </c>
      <c r="E1396" s="120">
        <f>SUM(E1397)</f>
        <v>1550</v>
      </c>
      <c r="F1396" s="107">
        <v>2966.89</v>
      </c>
      <c r="G1396" s="232">
        <v>0</v>
      </c>
      <c r="H1396" s="74">
        <v>0</v>
      </c>
      <c r="I1396" s="132">
        <f t="shared" si="76"/>
        <v>-2966.89</v>
      </c>
      <c r="J1396" s="133">
        <f t="shared" si="75"/>
        <v>-1</v>
      </c>
    </row>
    <row r="1397" spans="1:13" s="9" customFormat="1" x14ac:dyDescent="0.2">
      <c r="A1397" s="36"/>
      <c r="B1397" s="6">
        <v>5525</v>
      </c>
      <c r="C1397" s="68" t="s">
        <v>40</v>
      </c>
      <c r="D1397" s="99"/>
      <c r="E1397" s="124">
        <f>SUM(E1398)</f>
        <v>1550</v>
      </c>
      <c r="F1397" s="158"/>
      <c r="G1397" s="232"/>
      <c r="H1397" s="74"/>
      <c r="I1397" s="126"/>
      <c r="J1397" s="128"/>
    </row>
    <row r="1398" spans="1:13" s="9" customFormat="1" ht="25.5" x14ac:dyDescent="0.2">
      <c r="A1398" s="36"/>
      <c r="B1398" s="6"/>
      <c r="C1398" s="72" t="s">
        <v>455</v>
      </c>
      <c r="D1398" s="99"/>
      <c r="E1398" s="124">
        <v>1550</v>
      </c>
      <c r="F1398" s="158"/>
      <c r="G1398" s="232"/>
      <c r="H1398" s="74"/>
      <c r="I1398" s="126"/>
      <c r="J1398" s="128"/>
    </row>
    <row r="1399" spans="1:13" s="9" customFormat="1" x14ac:dyDescent="0.2">
      <c r="A1399" s="34" t="s">
        <v>478</v>
      </c>
      <c r="B1399" s="10" t="s">
        <v>539</v>
      </c>
      <c r="C1399" s="177"/>
      <c r="D1399" s="86">
        <f>SUM(D1400:D1403)</f>
        <v>37211.440000000002</v>
      </c>
      <c r="E1399" s="124"/>
      <c r="F1399" s="86">
        <f>SUM(F1400:F1403)</f>
        <v>6914.1</v>
      </c>
      <c r="G1399" s="232">
        <f>SUM(G1400:G1403)</f>
        <v>161498</v>
      </c>
      <c r="H1399" s="74">
        <f>SUM(H1400:H1403)</f>
        <v>0</v>
      </c>
      <c r="I1399" s="132">
        <f t="shared" si="76"/>
        <v>-6914.1</v>
      </c>
      <c r="J1399" s="133">
        <f t="shared" si="75"/>
        <v>-1</v>
      </c>
      <c r="L1399" s="332"/>
      <c r="M1399" s="325"/>
    </row>
    <row r="1400" spans="1:13" s="9" customFormat="1" ht="25.5" x14ac:dyDescent="0.2">
      <c r="A1400" s="34"/>
      <c r="B1400" s="23">
        <v>413</v>
      </c>
      <c r="C1400" s="70" t="s">
        <v>98</v>
      </c>
      <c r="D1400" s="88">
        <v>0</v>
      </c>
      <c r="E1400" s="120">
        <v>0</v>
      </c>
      <c r="F1400" s="107">
        <v>6914.1</v>
      </c>
      <c r="G1400" s="232">
        <v>6975</v>
      </c>
      <c r="H1400" s="74">
        <v>0</v>
      </c>
      <c r="I1400" s="132">
        <f t="shared" si="76"/>
        <v>-6914.1</v>
      </c>
      <c r="J1400" s="133">
        <f t="shared" si="75"/>
        <v>-1</v>
      </c>
      <c r="L1400" s="332"/>
      <c r="M1400" s="332"/>
    </row>
    <row r="1401" spans="1:13" s="9" customFormat="1" x14ac:dyDescent="0.2">
      <c r="A1401" s="34"/>
      <c r="B1401" s="23">
        <v>4500</v>
      </c>
      <c r="C1401" s="24" t="s">
        <v>99</v>
      </c>
      <c r="D1401" s="94">
        <v>11054</v>
      </c>
      <c r="E1401" s="120"/>
      <c r="F1401" s="107"/>
      <c r="G1401" s="232">
        <v>30590</v>
      </c>
      <c r="H1401" s="74">
        <v>0</v>
      </c>
      <c r="I1401" s="132"/>
      <c r="J1401" s="133"/>
      <c r="L1401" s="332"/>
      <c r="M1401" s="332"/>
    </row>
    <row r="1402" spans="1:13" s="9" customFormat="1" x14ac:dyDescent="0.2">
      <c r="A1402" s="34"/>
      <c r="B1402" s="10">
        <v>50</v>
      </c>
      <c r="C1402" s="67" t="s">
        <v>18</v>
      </c>
      <c r="D1402" s="97">
        <v>7566.46</v>
      </c>
      <c r="E1402" s="120">
        <v>0</v>
      </c>
      <c r="F1402" s="107"/>
      <c r="G1402" s="232">
        <v>34520</v>
      </c>
      <c r="H1402" s="74">
        <v>0</v>
      </c>
      <c r="I1402" s="132"/>
      <c r="J1402" s="133"/>
      <c r="L1402" s="332"/>
      <c r="M1402" s="332"/>
    </row>
    <row r="1403" spans="1:13" s="9" customFormat="1" x14ac:dyDescent="0.2">
      <c r="A1403" s="34"/>
      <c r="B1403" s="10">
        <v>55</v>
      </c>
      <c r="C1403" s="67" t="s">
        <v>19</v>
      </c>
      <c r="D1403" s="97">
        <v>18590.98</v>
      </c>
      <c r="E1403" s="120"/>
      <c r="F1403" s="107"/>
      <c r="G1403" s="232">
        <v>89413</v>
      </c>
      <c r="H1403" s="74">
        <v>0</v>
      </c>
      <c r="I1403" s="132"/>
      <c r="J1403" s="133"/>
      <c r="L1403" s="332"/>
      <c r="M1403" s="332"/>
    </row>
    <row r="1404" spans="1:13" s="9" customFormat="1" x14ac:dyDescent="0.2">
      <c r="A1404" s="34" t="s">
        <v>478</v>
      </c>
      <c r="B1404" s="10" t="s">
        <v>539</v>
      </c>
      <c r="C1404" s="177"/>
      <c r="D1404" s="103"/>
      <c r="E1404" s="120">
        <f>SUM(E1407+E1415)</f>
        <v>55074</v>
      </c>
      <c r="F1404" s="107">
        <f>SUM(F1407+F1415)</f>
        <v>30590</v>
      </c>
      <c r="G1404" s="120">
        <f>SUM(G1407+G1415)</f>
        <v>0</v>
      </c>
      <c r="H1404" s="294">
        <f>SUM(H1405+H1407+H1415)</f>
        <v>62112</v>
      </c>
      <c r="I1404" s="132">
        <f t="shared" si="76"/>
        <v>31522</v>
      </c>
      <c r="J1404" s="133">
        <f t="shared" si="75"/>
        <v>1.0304674730304022</v>
      </c>
      <c r="L1404" s="218"/>
      <c r="M1404" s="218"/>
    </row>
    <row r="1405" spans="1:13" s="9" customFormat="1" ht="25.5" x14ac:dyDescent="0.2">
      <c r="A1405" s="34"/>
      <c r="B1405" s="23">
        <v>413</v>
      </c>
      <c r="C1405" s="70" t="s">
        <v>98</v>
      </c>
      <c r="D1405" s="103"/>
      <c r="E1405" s="120"/>
      <c r="F1405" s="107"/>
      <c r="G1405" s="120"/>
      <c r="H1405" s="294">
        <f>SUM(H1406)</f>
        <v>25000</v>
      </c>
      <c r="I1405" s="132"/>
      <c r="J1405" s="133"/>
      <c r="L1405" s="218"/>
    </row>
    <row r="1406" spans="1:13" x14ac:dyDescent="0.2">
      <c r="A1406" s="36"/>
      <c r="B1406" s="6">
        <v>4134</v>
      </c>
      <c r="C1406" s="176" t="s">
        <v>770</v>
      </c>
      <c r="D1406" s="102"/>
      <c r="E1406" s="124"/>
      <c r="F1406" s="158"/>
      <c r="G1406" s="124"/>
      <c r="H1406" s="293">
        <v>25000</v>
      </c>
      <c r="I1406" s="126"/>
      <c r="J1406" s="128"/>
      <c r="L1406" s="76"/>
    </row>
    <row r="1407" spans="1:13" s="9" customFormat="1" x14ac:dyDescent="0.2">
      <c r="A1407" s="34"/>
      <c r="B1407" s="23">
        <v>4500</v>
      </c>
      <c r="C1407" s="24" t="s">
        <v>99</v>
      </c>
      <c r="D1407" s="94"/>
      <c r="E1407" s="120">
        <f>SUM(E1408:E1412)</f>
        <v>30590</v>
      </c>
      <c r="F1407" s="279">
        <f>SUM(F1408:F1412)</f>
        <v>30590</v>
      </c>
      <c r="G1407" s="232">
        <v>0</v>
      </c>
      <c r="H1407" s="74">
        <f>SUM(H1408:H1414)</f>
        <v>19066</v>
      </c>
      <c r="I1407" s="132">
        <f t="shared" si="76"/>
        <v>-11524</v>
      </c>
      <c r="J1407" s="133">
        <f t="shared" si="75"/>
        <v>-0.37672441974501469</v>
      </c>
    </row>
    <row r="1408" spans="1:13" s="9" customFormat="1" x14ac:dyDescent="0.2">
      <c r="A1408" s="34"/>
      <c r="B1408" s="21"/>
      <c r="C1408" s="22" t="s">
        <v>220</v>
      </c>
      <c r="D1408" s="87"/>
      <c r="E1408" s="124">
        <v>2100</v>
      </c>
      <c r="F1408" s="92">
        <v>2100</v>
      </c>
      <c r="G1408" s="232"/>
      <c r="H1408" s="260">
        <v>0</v>
      </c>
      <c r="I1408" s="126">
        <f t="shared" si="76"/>
        <v>-2100</v>
      </c>
      <c r="J1408" s="128">
        <f t="shared" si="75"/>
        <v>-1</v>
      </c>
    </row>
    <row r="1409" spans="1:12" s="9" customFormat="1" x14ac:dyDescent="0.2">
      <c r="A1409" s="34"/>
      <c r="B1409" s="21"/>
      <c r="C1409" s="22" t="s">
        <v>391</v>
      </c>
      <c r="D1409" s="87"/>
      <c r="E1409" s="124">
        <v>5170</v>
      </c>
      <c r="F1409" s="92">
        <v>5170</v>
      </c>
      <c r="G1409" s="232"/>
      <c r="H1409" s="260">
        <v>3000</v>
      </c>
      <c r="I1409" s="126">
        <f t="shared" si="76"/>
        <v>-2170</v>
      </c>
      <c r="J1409" s="128">
        <f t="shared" si="75"/>
        <v>-0.41972920696324956</v>
      </c>
      <c r="L1409" s="218"/>
    </row>
    <row r="1410" spans="1:12" s="9" customFormat="1" x14ac:dyDescent="0.2">
      <c r="A1410" s="34"/>
      <c r="B1410" s="21"/>
      <c r="C1410" s="22" t="s">
        <v>235</v>
      </c>
      <c r="D1410" s="87"/>
      <c r="E1410" s="124">
        <v>17800</v>
      </c>
      <c r="F1410" s="92">
        <v>17800</v>
      </c>
      <c r="G1410" s="232"/>
      <c r="H1410" s="260">
        <v>3000</v>
      </c>
      <c r="I1410" s="126">
        <f t="shared" si="76"/>
        <v>-14800</v>
      </c>
      <c r="J1410" s="128">
        <f t="shared" si="75"/>
        <v>-0.8314606741573034</v>
      </c>
    </row>
    <row r="1411" spans="1:12" s="9" customFormat="1" x14ac:dyDescent="0.2">
      <c r="A1411" s="34"/>
      <c r="B1411" s="21"/>
      <c r="C1411" s="22" t="s">
        <v>180</v>
      </c>
      <c r="D1411" s="87"/>
      <c r="E1411" s="124">
        <v>3900</v>
      </c>
      <c r="F1411" s="92">
        <v>3900</v>
      </c>
      <c r="G1411" s="232"/>
      <c r="H1411" s="260">
        <v>5500</v>
      </c>
      <c r="I1411" s="126">
        <f t="shared" si="76"/>
        <v>1600</v>
      </c>
      <c r="J1411" s="128">
        <f t="shared" si="75"/>
        <v>0.41025641025641035</v>
      </c>
    </row>
    <row r="1412" spans="1:12" x14ac:dyDescent="0.2">
      <c r="A1412" s="36"/>
      <c r="B1412" s="6"/>
      <c r="C1412" s="176" t="s">
        <v>242</v>
      </c>
      <c r="D1412" s="102"/>
      <c r="E1412" s="124">
        <v>1620</v>
      </c>
      <c r="F1412" s="92">
        <v>1620</v>
      </c>
      <c r="G1412" s="233"/>
      <c r="H1412" s="260">
        <v>0</v>
      </c>
      <c r="I1412" s="126">
        <f t="shared" si="76"/>
        <v>-1620</v>
      </c>
      <c r="J1412" s="128">
        <f t="shared" si="75"/>
        <v>-1</v>
      </c>
    </row>
    <row r="1413" spans="1:12" x14ac:dyDescent="0.2">
      <c r="A1413" s="36"/>
      <c r="B1413" s="6"/>
      <c r="C1413" s="176" t="s">
        <v>767</v>
      </c>
      <c r="D1413" s="102"/>
      <c r="E1413" s="124"/>
      <c r="F1413" s="92"/>
      <c r="G1413" s="233"/>
      <c r="H1413" s="260">
        <v>4566</v>
      </c>
      <c r="I1413" s="126">
        <f t="shared" si="76"/>
        <v>4566</v>
      </c>
      <c r="J1413" s="128"/>
    </row>
    <row r="1414" spans="1:12" x14ac:dyDescent="0.2">
      <c r="A1414" s="36"/>
      <c r="B1414" s="6"/>
      <c r="C1414" s="176" t="s">
        <v>768</v>
      </c>
      <c r="D1414" s="102"/>
      <c r="E1414" s="124"/>
      <c r="F1414" s="92"/>
      <c r="G1414" s="233"/>
      <c r="H1414" s="260">
        <v>3000</v>
      </c>
      <c r="I1414" s="126">
        <f t="shared" si="76"/>
        <v>3000</v>
      </c>
      <c r="J1414" s="128"/>
    </row>
    <row r="1415" spans="1:12" x14ac:dyDescent="0.2">
      <c r="A1415" s="36"/>
      <c r="B1415" s="10">
        <v>55</v>
      </c>
      <c r="C1415" s="67" t="s">
        <v>19</v>
      </c>
      <c r="D1415" s="97"/>
      <c r="E1415" s="120">
        <f>SUM(E1416)</f>
        <v>24484</v>
      </c>
      <c r="F1415" s="107"/>
      <c r="G1415" s="232">
        <v>0</v>
      </c>
      <c r="H1415" s="74">
        <f>SUM(H1416)</f>
        <v>18046</v>
      </c>
      <c r="I1415" s="132">
        <f t="shared" si="76"/>
        <v>18046</v>
      </c>
      <c r="J1415" s="128"/>
    </row>
    <row r="1416" spans="1:12" x14ac:dyDescent="0.2">
      <c r="A1416" s="36"/>
      <c r="B1416" s="6">
        <v>5525</v>
      </c>
      <c r="C1416" s="68" t="s">
        <v>456</v>
      </c>
      <c r="D1416" s="99"/>
      <c r="E1416" s="124">
        <v>24484</v>
      </c>
      <c r="F1416" s="158"/>
      <c r="G1416" s="233"/>
      <c r="H1416" s="260">
        <v>18046</v>
      </c>
      <c r="I1416" s="126">
        <f t="shared" si="76"/>
        <v>18046</v>
      </c>
      <c r="J1416" s="128"/>
    </row>
    <row r="1417" spans="1:12" s="9" customFormat="1" x14ac:dyDescent="0.2">
      <c r="A1417" s="34" t="s">
        <v>478</v>
      </c>
      <c r="B1417" s="10" t="s">
        <v>540</v>
      </c>
      <c r="C1417" s="177"/>
      <c r="D1417" s="103"/>
      <c r="E1417" s="120">
        <f>SUM(E1418+E1422)</f>
        <v>17630</v>
      </c>
      <c r="F1417" s="279">
        <f>SUM(F1418+F1422)</f>
        <v>15535.119999999999</v>
      </c>
      <c r="G1417" s="120">
        <f>SUM(G1418+G1422)</f>
        <v>0</v>
      </c>
      <c r="H1417" s="294">
        <f>SUM(H1418+H1422)</f>
        <v>30250</v>
      </c>
      <c r="I1417" s="132">
        <f t="shared" si="76"/>
        <v>14714.880000000001</v>
      </c>
      <c r="J1417" s="133">
        <f t="shared" si="75"/>
        <v>0.94720092281231194</v>
      </c>
    </row>
    <row r="1418" spans="1:12" s="9" customFormat="1" x14ac:dyDescent="0.2">
      <c r="A1418" s="34"/>
      <c r="B1418" s="10">
        <v>50</v>
      </c>
      <c r="C1418" s="67" t="s">
        <v>18</v>
      </c>
      <c r="D1418" s="97"/>
      <c r="E1418" s="120">
        <f>SUM(E1419+E1421)</f>
        <v>7350</v>
      </c>
      <c r="F1418" s="279">
        <f>SUM(F1419+F1421)</f>
        <v>9809.32</v>
      </c>
      <c r="G1418" s="239">
        <v>0</v>
      </c>
      <c r="H1418" s="300">
        <f>SUM(H1419+H1421)</f>
        <v>14870</v>
      </c>
      <c r="I1418" s="132">
        <f t="shared" si="76"/>
        <v>5060.68</v>
      </c>
      <c r="J1418" s="133">
        <f t="shared" si="75"/>
        <v>0.51590528191556606</v>
      </c>
    </row>
    <row r="1419" spans="1:12" s="9" customFormat="1" x14ac:dyDescent="0.2">
      <c r="A1419" s="34"/>
      <c r="B1419" s="6">
        <v>500</v>
      </c>
      <c r="C1419" s="68" t="s">
        <v>171</v>
      </c>
      <c r="D1419" s="93"/>
      <c r="E1419" s="124">
        <f>SUM(E1420)</f>
        <v>5387</v>
      </c>
      <c r="F1419" s="280">
        <f>SUM(F1420)</f>
        <v>7582.81</v>
      </c>
      <c r="G1419" s="124"/>
      <c r="H1419" s="293">
        <f>SUM(H1420)</f>
        <v>11114</v>
      </c>
      <c r="I1419" s="126">
        <f t="shared" si="76"/>
        <v>3531.1899999999996</v>
      </c>
      <c r="J1419" s="128">
        <f t="shared" si="75"/>
        <v>0.46568356585487436</v>
      </c>
    </row>
    <row r="1420" spans="1:12" s="9" customFormat="1" x14ac:dyDescent="0.2">
      <c r="A1420" s="34"/>
      <c r="B1420" s="6">
        <v>5002</v>
      </c>
      <c r="C1420" s="68" t="s">
        <v>178</v>
      </c>
      <c r="D1420" s="93"/>
      <c r="E1420" s="124">
        <v>5387</v>
      </c>
      <c r="F1420" s="166">
        <v>7582.81</v>
      </c>
      <c r="G1420" s="124"/>
      <c r="H1420" s="293">
        <v>11114</v>
      </c>
      <c r="I1420" s="126">
        <f t="shared" si="76"/>
        <v>3531.1899999999996</v>
      </c>
      <c r="J1420" s="128">
        <f t="shared" si="75"/>
        <v>0.46568356585487436</v>
      </c>
    </row>
    <row r="1421" spans="1:12" s="9" customFormat="1" x14ac:dyDescent="0.2">
      <c r="A1421" s="34"/>
      <c r="B1421" s="6">
        <v>506</v>
      </c>
      <c r="C1421" s="68" t="s">
        <v>172</v>
      </c>
      <c r="D1421" s="93"/>
      <c r="E1421" s="124">
        <v>1963</v>
      </c>
      <c r="F1421" s="166">
        <v>2226.5100000000002</v>
      </c>
      <c r="G1421" s="124"/>
      <c r="H1421" s="293">
        <v>3756</v>
      </c>
      <c r="I1421" s="126">
        <f t="shared" si="76"/>
        <v>1529.4899999999998</v>
      </c>
      <c r="J1421" s="128">
        <f t="shared" si="75"/>
        <v>0.68694503954619535</v>
      </c>
    </row>
    <row r="1422" spans="1:12" s="9" customFormat="1" x14ac:dyDescent="0.2">
      <c r="A1422" s="34"/>
      <c r="B1422" s="10">
        <v>55</v>
      </c>
      <c r="C1422" s="67" t="s">
        <v>19</v>
      </c>
      <c r="D1422" s="97"/>
      <c r="E1422" s="120">
        <f>SUM(E1423:E1427)</f>
        <v>10280</v>
      </c>
      <c r="F1422" s="279">
        <f>SUM(F1423:F1427)</f>
        <v>5725.8</v>
      </c>
      <c r="G1422" s="120">
        <v>0</v>
      </c>
      <c r="H1422" s="294">
        <f>SUM(H1423:H1427)</f>
        <v>15380</v>
      </c>
      <c r="I1422" s="132">
        <f t="shared" si="76"/>
        <v>9654.2000000000007</v>
      </c>
      <c r="J1422" s="133">
        <f t="shared" si="75"/>
        <v>1.6860875336197561</v>
      </c>
    </row>
    <row r="1423" spans="1:12" s="9" customFormat="1" x14ac:dyDescent="0.2">
      <c r="A1423" s="34"/>
      <c r="B1423" s="6">
        <v>5504</v>
      </c>
      <c r="C1423" s="68" t="s">
        <v>22</v>
      </c>
      <c r="D1423" s="93"/>
      <c r="E1423" s="124">
        <v>4870</v>
      </c>
      <c r="F1423" s="166">
        <v>1676.5</v>
      </c>
      <c r="G1423" s="124"/>
      <c r="H1423" s="293">
        <v>1500</v>
      </c>
      <c r="I1423" s="126">
        <f t="shared" si="76"/>
        <v>-176.5</v>
      </c>
      <c r="J1423" s="128">
        <f t="shared" si="75"/>
        <v>-0.1052788547569341</v>
      </c>
    </row>
    <row r="1424" spans="1:12" s="9" customFormat="1" x14ac:dyDescent="0.2">
      <c r="A1424" s="34"/>
      <c r="B1424" s="6">
        <v>5515</v>
      </c>
      <c r="C1424" s="68" t="s">
        <v>24</v>
      </c>
      <c r="D1424" s="93"/>
      <c r="E1424" s="124">
        <v>1100</v>
      </c>
      <c r="F1424" s="166">
        <v>1091.3</v>
      </c>
      <c r="G1424" s="124"/>
      <c r="H1424" s="293">
        <v>630</v>
      </c>
      <c r="I1424" s="126">
        <f t="shared" si="76"/>
        <v>-461.29999999999995</v>
      </c>
      <c r="J1424" s="128">
        <f t="shared" si="75"/>
        <v>-0.42270686337395769</v>
      </c>
    </row>
    <row r="1425" spans="1:10" s="9" customFormat="1" x14ac:dyDescent="0.2">
      <c r="A1425" s="34"/>
      <c r="B1425" s="6">
        <v>5524</v>
      </c>
      <c r="C1425" s="68" t="s">
        <v>26</v>
      </c>
      <c r="D1425" s="93"/>
      <c r="E1425" s="124">
        <v>400</v>
      </c>
      <c r="F1425" s="166">
        <v>390</v>
      </c>
      <c r="G1425" s="124"/>
      <c r="H1425" s="293">
        <v>9250</v>
      </c>
      <c r="I1425" s="126">
        <f t="shared" si="76"/>
        <v>8860</v>
      </c>
      <c r="J1425" s="128">
        <f t="shared" si="75"/>
        <v>22.717948717948719</v>
      </c>
    </row>
    <row r="1426" spans="1:10" s="9" customFormat="1" x14ac:dyDescent="0.2">
      <c r="A1426" s="34"/>
      <c r="B1426" s="6">
        <v>5525</v>
      </c>
      <c r="C1426" s="68" t="s">
        <v>40</v>
      </c>
      <c r="D1426" s="93"/>
      <c r="E1426" s="124">
        <v>1900</v>
      </c>
      <c r="F1426" s="166">
        <v>2020</v>
      </c>
      <c r="G1426" s="124"/>
      <c r="H1426" s="293">
        <v>4000</v>
      </c>
      <c r="I1426" s="126">
        <f t="shared" si="76"/>
        <v>1980</v>
      </c>
      <c r="J1426" s="128">
        <f t="shared" si="75"/>
        <v>0.98019801980198018</v>
      </c>
    </row>
    <row r="1427" spans="1:10" s="9" customFormat="1" x14ac:dyDescent="0.2">
      <c r="A1427" s="34"/>
      <c r="B1427" s="6">
        <v>5540</v>
      </c>
      <c r="C1427" s="68" t="s">
        <v>185</v>
      </c>
      <c r="D1427" s="93"/>
      <c r="E1427" s="124">
        <v>2010</v>
      </c>
      <c r="F1427" s="166">
        <v>548</v>
      </c>
      <c r="G1427" s="124"/>
      <c r="H1427" s="293">
        <v>0</v>
      </c>
      <c r="I1427" s="126">
        <f t="shared" si="76"/>
        <v>-548</v>
      </c>
      <c r="J1427" s="128">
        <f t="shared" si="75"/>
        <v>-1</v>
      </c>
    </row>
    <row r="1428" spans="1:10" s="9" customFormat="1" x14ac:dyDescent="0.2">
      <c r="A1428" s="34" t="s">
        <v>478</v>
      </c>
      <c r="B1428" s="10" t="s">
        <v>541</v>
      </c>
      <c r="C1428" s="177"/>
      <c r="D1428" s="103"/>
      <c r="E1428" s="120">
        <f>SUM(E1429+E1433)</f>
        <v>38527</v>
      </c>
      <c r="F1428" s="279">
        <f>SUM(F1429+F1433)</f>
        <v>31897.769999999997</v>
      </c>
      <c r="G1428" s="120">
        <f>SUM(G1429+G1433)</f>
        <v>0</v>
      </c>
      <c r="H1428" s="294">
        <f>SUM(H1429+H1433)</f>
        <v>27300</v>
      </c>
      <c r="I1428" s="132">
        <f t="shared" si="76"/>
        <v>-4597.7699999999968</v>
      </c>
      <c r="J1428" s="133">
        <f t="shared" si="75"/>
        <v>-0.14414079730338503</v>
      </c>
    </row>
    <row r="1429" spans="1:10" s="9" customFormat="1" x14ac:dyDescent="0.2">
      <c r="A1429" s="34"/>
      <c r="B1429" s="10">
        <v>50</v>
      </c>
      <c r="C1429" s="67" t="s">
        <v>18</v>
      </c>
      <c r="D1429" s="97"/>
      <c r="E1429" s="120">
        <f>SUM(E1430+E1432)</f>
        <v>12227</v>
      </c>
      <c r="F1429" s="279">
        <f>SUM(F1430+F1432)</f>
        <v>8378.5299999999988</v>
      </c>
      <c r="G1429" s="239">
        <v>0</v>
      </c>
      <c r="H1429" s="300">
        <f>SUM(H1430+H1432)</f>
        <v>8831</v>
      </c>
      <c r="I1429" s="132">
        <f t="shared" si="76"/>
        <v>452.47000000000116</v>
      </c>
      <c r="J1429" s="133">
        <f t="shared" si="75"/>
        <v>5.400350658170372E-2</v>
      </c>
    </row>
    <row r="1430" spans="1:10" s="9" customFormat="1" x14ac:dyDescent="0.2">
      <c r="A1430" s="34"/>
      <c r="B1430" s="6">
        <v>500</v>
      </c>
      <c r="C1430" s="68" t="s">
        <v>171</v>
      </c>
      <c r="D1430" s="93"/>
      <c r="E1430" s="124">
        <f>SUM(E1431)</f>
        <v>8982</v>
      </c>
      <c r="F1430" s="280">
        <f>SUM(F1431)</f>
        <v>6257.58</v>
      </c>
      <c r="G1430" s="124"/>
      <c r="H1430" s="293">
        <f>SUM(H1431)</f>
        <v>6600</v>
      </c>
      <c r="I1430" s="126">
        <f t="shared" si="76"/>
        <v>342.42000000000007</v>
      </c>
      <c r="J1430" s="128">
        <f t="shared" ref="J1430:J1498" si="78">SUM(H1430/F1430-1)</f>
        <v>5.4720834571831301E-2</v>
      </c>
    </row>
    <row r="1431" spans="1:10" s="9" customFormat="1" ht="25.5" x14ac:dyDescent="0.2">
      <c r="A1431" s="34"/>
      <c r="B1431" s="6">
        <v>5005</v>
      </c>
      <c r="C1431" s="68" t="s">
        <v>198</v>
      </c>
      <c r="D1431" s="93"/>
      <c r="E1431" s="124">
        <v>8982</v>
      </c>
      <c r="F1431" s="166">
        <v>6257.58</v>
      </c>
      <c r="G1431" s="124"/>
      <c r="H1431" s="293">
        <v>6600</v>
      </c>
      <c r="I1431" s="126">
        <f t="shared" ref="I1431:I1499" si="79">H1431-F1431</f>
        <v>342.42000000000007</v>
      </c>
      <c r="J1431" s="128">
        <f t="shared" si="78"/>
        <v>5.4720834571831301E-2</v>
      </c>
    </row>
    <row r="1432" spans="1:10" s="9" customFormat="1" x14ac:dyDescent="0.2">
      <c r="A1432" s="34"/>
      <c r="B1432" s="6">
        <v>506</v>
      </c>
      <c r="C1432" s="68" t="s">
        <v>172</v>
      </c>
      <c r="D1432" s="93"/>
      <c r="E1432" s="124">
        <v>3245</v>
      </c>
      <c r="F1432" s="166">
        <v>2120.9499999999998</v>
      </c>
      <c r="G1432" s="124"/>
      <c r="H1432" s="293">
        <v>2231</v>
      </c>
      <c r="I1432" s="126">
        <f t="shared" si="79"/>
        <v>110.05000000000018</v>
      </c>
      <c r="J1432" s="128">
        <f t="shared" si="78"/>
        <v>5.1887126052005073E-2</v>
      </c>
    </row>
    <row r="1433" spans="1:10" s="9" customFormat="1" x14ac:dyDescent="0.2">
      <c r="A1433" s="34"/>
      <c r="B1433" s="10">
        <v>55</v>
      </c>
      <c r="C1433" s="67" t="s">
        <v>19</v>
      </c>
      <c r="D1433" s="97"/>
      <c r="E1433" s="120">
        <f>SUM(E1434:E1437)</f>
        <v>26300</v>
      </c>
      <c r="F1433" s="279">
        <f>SUM(F1434:F1437)</f>
        <v>23519.239999999998</v>
      </c>
      <c r="G1433" s="120">
        <v>0</v>
      </c>
      <c r="H1433" s="294">
        <f>SUM(H1434:H1438)</f>
        <v>18469</v>
      </c>
      <c r="I1433" s="132">
        <f>H1433-F1433</f>
        <v>-5050.239999999998</v>
      </c>
      <c r="J1433" s="133">
        <f t="shared" si="78"/>
        <v>-0.21472802692604009</v>
      </c>
    </row>
    <row r="1434" spans="1:10" s="9" customFormat="1" x14ac:dyDescent="0.2">
      <c r="A1434" s="34"/>
      <c r="B1434" s="6">
        <v>5504</v>
      </c>
      <c r="C1434" s="68" t="s">
        <v>22</v>
      </c>
      <c r="D1434" s="93"/>
      <c r="E1434" s="124">
        <v>1000</v>
      </c>
      <c r="F1434" s="166">
        <v>209</v>
      </c>
      <c r="G1434" s="124"/>
      <c r="H1434" s="293">
        <v>1000</v>
      </c>
      <c r="I1434" s="126">
        <f t="shared" si="79"/>
        <v>791</v>
      </c>
      <c r="J1434" s="128">
        <f t="shared" si="78"/>
        <v>3.7846889952153111</v>
      </c>
    </row>
    <row r="1435" spans="1:10" s="9" customFormat="1" x14ac:dyDescent="0.2">
      <c r="A1435" s="34"/>
      <c r="B1435" s="6">
        <v>5514</v>
      </c>
      <c r="C1435" s="68" t="s">
        <v>174</v>
      </c>
      <c r="D1435" s="93"/>
      <c r="E1435" s="124"/>
      <c r="F1435" s="166">
        <v>2155.89</v>
      </c>
      <c r="G1435" s="124"/>
      <c r="H1435" s="293">
        <v>0</v>
      </c>
      <c r="I1435" s="126">
        <f t="shared" si="79"/>
        <v>-2155.89</v>
      </c>
      <c r="J1435" s="128">
        <f t="shared" si="78"/>
        <v>-1</v>
      </c>
    </row>
    <row r="1436" spans="1:10" s="9" customFormat="1" x14ac:dyDescent="0.2">
      <c r="A1436" s="34"/>
      <c r="B1436" s="6">
        <v>5515</v>
      </c>
      <c r="C1436" s="68" t="s">
        <v>24</v>
      </c>
      <c r="D1436" s="93"/>
      <c r="E1436" s="124">
        <v>7483</v>
      </c>
      <c r="F1436" s="166">
        <v>8486.4699999999993</v>
      </c>
      <c r="G1436" s="124"/>
      <c r="H1436" s="293">
        <v>2757</v>
      </c>
      <c r="I1436" s="126">
        <f t="shared" si="79"/>
        <v>-5729.4699999999993</v>
      </c>
      <c r="J1436" s="128">
        <f t="shared" si="78"/>
        <v>-0.67512994213141619</v>
      </c>
    </row>
    <row r="1437" spans="1:10" s="9" customFormat="1" x14ac:dyDescent="0.2">
      <c r="A1437" s="34"/>
      <c r="B1437" s="6">
        <v>5525</v>
      </c>
      <c r="C1437" s="68" t="s">
        <v>40</v>
      </c>
      <c r="D1437" s="93"/>
      <c r="E1437" s="124">
        <v>17817</v>
      </c>
      <c r="F1437" s="166">
        <v>12667.88</v>
      </c>
      <c r="G1437" s="124"/>
      <c r="H1437" s="293">
        <v>14212</v>
      </c>
      <c r="I1437" s="126">
        <f t="shared" si="79"/>
        <v>1544.1200000000008</v>
      </c>
      <c r="J1437" s="128">
        <f t="shared" si="78"/>
        <v>0.12189253450458959</v>
      </c>
    </row>
    <row r="1438" spans="1:10" s="9" customFormat="1" x14ac:dyDescent="0.2">
      <c r="A1438" s="34"/>
      <c r="B1438" s="6">
        <v>5540</v>
      </c>
      <c r="C1438" s="68" t="s">
        <v>185</v>
      </c>
      <c r="D1438" s="93"/>
      <c r="E1438" s="124"/>
      <c r="F1438" s="166"/>
      <c r="G1438" s="124"/>
      <c r="H1438" s="293">
        <v>500</v>
      </c>
      <c r="I1438" s="126"/>
      <c r="J1438" s="128"/>
    </row>
    <row r="1439" spans="1:10" s="9" customFormat="1" x14ac:dyDescent="0.2">
      <c r="A1439" s="34" t="s">
        <v>478</v>
      </c>
      <c r="B1439" s="10" t="s">
        <v>542</v>
      </c>
      <c r="C1439" s="177"/>
      <c r="D1439" s="103"/>
      <c r="E1439" s="120">
        <f>SUM(E1440)</f>
        <v>3400</v>
      </c>
      <c r="F1439" s="279">
        <f>SUM(F1440)</f>
        <v>3400</v>
      </c>
      <c r="G1439" s="120">
        <f>SUM(G1440)</f>
        <v>0</v>
      </c>
      <c r="H1439" s="294">
        <f>SUM(H1440)</f>
        <v>2000</v>
      </c>
      <c r="I1439" s="132">
        <f t="shared" si="79"/>
        <v>-1400</v>
      </c>
      <c r="J1439" s="133">
        <f t="shared" si="78"/>
        <v>-0.41176470588235292</v>
      </c>
    </row>
    <row r="1440" spans="1:10" s="9" customFormat="1" x14ac:dyDescent="0.2">
      <c r="A1440" s="34"/>
      <c r="B1440" s="10">
        <v>55</v>
      </c>
      <c r="C1440" s="67" t="s">
        <v>19</v>
      </c>
      <c r="D1440" s="97"/>
      <c r="E1440" s="120">
        <f>SUM(E1441:E1444)</f>
        <v>3400</v>
      </c>
      <c r="F1440" s="279">
        <f>SUM(F1441:F1444)</f>
        <v>3400</v>
      </c>
      <c r="G1440" s="232">
        <v>0</v>
      </c>
      <c r="H1440" s="74">
        <f>SUM(H1441:H1444)</f>
        <v>2000</v>
      </c>
      <c r="I1440" s="132">
        <f t="shared" si="79"/>
        <v>-1400</v>
      </c>
      <c r="J1440" s="133">
        <f t="shared" si="78"/>
        <v>-0.41176470588235292</v>
      </c>
    </row>
    <row r="1441" spans="1:10" s="9" customFormat="1" x14ac:dyDescent="0.2">
      <c r="A1441" s="34"/>
      <c r="B1441" s="6">
        <v>5514</v>
      </c>
      <c r="C1441" s="68" t="s">
        <v>174</v>
      </c>
      <c r="D1441" s="93"/>
      <c r="E1441" s="124">
        <v>1700</v>
      </c>
      <c r="F1441" s="92">
        <v>2290.23</v>
      </c>
      <c r="G1441" s="232"/>
      <c r="H1441" s="260">
        <v>0</v>
      </c>
      <c r="I1441" s="126">
        <f t="shared" si="79"/>
        <v>-2290.23</v>
      </c>
      <c r="J1441" s="128">
        <f t="shared" si="78"/>
        <v>-1</v>
      </c>
    </row>
    <row r="1442" spans="1:10" s="9" customFormat="1" x14ac:dyDescent="0.2">
      <c r="A1442" s="34"/>
      <c r="B1442" s="6">
        <v>5523</v>
      </c>
      <c r="C1442" s="68" t="s">
        <v>27</v>
      </c>
      <c r="D1442" s="93"/>
      <c r="E1442" s="124">
        <v>400</v>
      </c>
      <c r="F1442" s="92">
        <v>399.63</v>
      </c>
      <c r="G1442" s="232"/>
      <c r="H1442" s="260">
        <v>500</v>
      </c>
      <c r="I1442" s="126">
        <f t="shared" si="79"/>
        <v>100.37</v>
      </c>
      <c r="J1442" s="128">
        <f t="shared" si="78"/>
        <v>0.25115732052148232</v>
      </c>
    </row>
    <row r="1443" spans="1:10" s="9" customFormat="1" x14ac:dyDescent="0.2">
      <c r="A1443" s="34"/>
      <c r="B1443" s="6">
        <v>5525</v>
      </c>
      <c r="C1443" s="68" t="s">
        <v>40</v>
      </c>
      <c r="D1443" s="93"/>
      <c r="E1443" s="124">
        <v>700</v>
      </c>
      <c r="F1443" s="92">
        <v>574.54</v>
      </c>
      <c r="G1443" s="232"/>
      <c r="H1443" s="260">
        <v>1500</v>
      </c>
      <c r="I1443" s="126">
        <f t="shared" si="79"/>
        <v>925.46</v>
      </c>
      <c r="J1443" s="128">
        <f t="shared" si="78"/>
        <v>1.6107842795975911</v>
      </c>
    </row>
    <row r="1444" spans="1:10" s="9" customFormat="1" x14ac:dyDescent="0.2">
      <c r="A1444" s="34"/>
      <c r="B1444" s="6">
        <v>5540</v>
      </c>
      <c r="C1444" s="68" t="s">
        <v>185</v>
      </c>
      <c r="D1444" s="93"/>
      <c r="E1444" s="124">
        <v>600</v>
      </c>
      <c r="F1444" s="92">
        <v>135.6</v>
      </c>
      <c r="G1444" s="232"/>
      <c r="H1444" s="260">
        <v>0</v>
      </c>
      <c r="I1444" s="126">
        <f t="shared" si="79"/>
        <v>-135.6</v>
      </c>
      <c r="J1444" s="128">
        <f t="shared" si="78"/>
        <v>-1</v>
      </c>
    </row>
    <row r="1445" spans="1:10" s="9" customFormat="1" x14ac:dyDescent="0.2">
      <c r="A1445" s="34" t="s">
        <v>478</v>
      </c>
      <c r="B1445" s="10" t="s">
        <v>543</v>
      </c>
      <c r="C1445" s="177"/>
      <c r="D1445" s="103"/>
      <c r="E1445" s="120">
        <f>SUM(E1446)</f>
        <v>4090</v>
      </c>
      <c r="F1445" s="279">
        <f>SUM(F1446)</f>
        <v>3559.6600000000003</v>
      </c>
      <c r="G1445" s="120">
        <f>SUM(G1446)</f>
        <v>0</v>
      </c>
      <c r="H1445" s="294">
        <f>SUM(H1446)</f>
        <v>440</v>
      </c>
      <c r="I1445" s="132">
        <f t="shared" si="79"/>
        <v>-3119.6600000000003</v>
      </c>
      <c r="J1445" s="133">
        <f t="shared" si="78"/>
        <v>-0.87639268918941693</v>
      </c>
    </row>
    <row r="1446" spans="1:10" s="9" customFormat="1" x14ac:dyDescent="0.2">
      <c r="A1446" s="34"/>
      <c r="B1446" s="10">
        <v>55</v>
      </c>
      <c r="C1446" s="67" t="s">
        <v>19</v>
      </c>
      <c r="D1446" s="97"/>
      <c r="E1446" s="120">
        <f>SUM(E1448:E1450)</f>
        <v>4090</v>
      </c>
      <c r="F1446" s="279">
        <f>SUM(F1448:F1450)</f>
        <v>3559.6600000000003</v>
      </c>
      <c r="G1446" s="232">
        <v>0</v>
      </c>
      <c r="H1446" s="74">
        <f>SUM(H1447:H1450)</f>
        <v>440</v>
      </c>
      <c r="I1446" s="132">
        <f t="shared" si="79"/>
        <v>-3119.6600000000003</v>
      </c>
      <c r="J1446" s="133">
        <f t="shared" si="78"/>
        <v>-0.87639268918941693</v>
      </c>
    </row>
    <row r="1447" spans="1:10" s="9" customFormat="1" x14ac:dyDescent="0.2">
      <c r="A1447" s="34"/>
      <c r="B1447" s="6">
        <v>5504</v>
      </c>
      <c r="C1447" s="68" t="s">
        <v>22</v>
      </c>
      <c r="D1447" s="97"/>
      <c r="E1447" s="120"/>
      <c r="F1447" s="279"/>
      <c r="G1447" s="232"/>
      <c r="H1447" s="260">
        <v>440</v>
      </c>
      <c r="I1447" s="126"/>
      <c r="J1447" s="128"/>
    </row>
    <row r="1448" spans="1:10" s="9" customFormat="1" x14ac:dyDescent="0.2">
      <c r="A1448" s="34"/>
      <c r="B1448" s="6">
        <v>5515</v>
      </c>
      <c r="C1448" s="68" t="s">
        <v>24</v>
      </c>
      <c r="D1448" s="93"/>
      <c r="E1448" s="124">
        <v>3450</v>
      </c>
      <c r="F1448" s="92">
        <v>3476.98</v>
      </c>
      <c r="G1448" s="232"/>
      <c r="H1448" s="260">
        <v>0</v>
      </c>
      <c r="I1448" s="126">
        <f t="shared" si="79"/>
        <v>-3476.98</v>
      </c>
      <c r="J1448" s="128">
        <f t="shared" si="78"/>
        <v>-1</v>
      </c>
    </row>
    <row r="1449" spans="1:10" s="9" customFormat="1" x14ac:dyDescent="0.2">
      <c r="A1449" s="34"/>
      <c r="B1449" s="6">
        <v>5525</v>
      </c>
      <c r="C1449" s="68" t="s">
        <v>40</v>
      </c>
      <c r="D1449" s="93"/>
      <c r="E1449" s="124">
        <v>280</v>
      </c>
      <c r="F1449" s="92">
        <v>62.07</v>
      </c>
      <c r="G1449" s="232"/>
      <c r="H1449" s="260">
        <v>0</v>
      </c>
      <c r="I1449" s="126">
        <f t="shared" si="79"/>
        <v>-62.07</v>
      </c>
      <c r="J1449" s="128">
        <f t="shared" si="78"/>
        <v>-1</v>
      </c>
    </row>
    <row r="1450" spans="1:10" s="9" customFormat="1" x14ac:dyDescent="0.2">
      <c r="A1450" s="34"/>
      <c r="B1450" s="6">
        <v>5540</v>
      </c>
      <c r="C1450" s="68" t="s">
        <v>185</v>
      </c>
      <c r="D1450" s="93"/>
      <c r="E1450" s="124">
        <v>360</v>
      </c>
      <c r="F1450" s="92">
        <v>20.61</v>
      </c>
      <c r="G1450" s="232"/>
      <c r="H1450" s="260">
        <v>0</v>
      </c>
      <c r="I1450" s="126">
        <f t="shared" si="79"/>
        <v>-20.61</v>
      </c>
      <c r="J1450" s="128">
        <f t="shared" si="78"/>
        <v>-1</v>
      </c>
    </row>
    <row r="1451" spans="1:10" s="9" customFormat="1" x14ac:dyDescent="0.2">
      <c r="A1451" s="34" t="s">
        <v>478</v>
      </c>
      <c r="B1451" s="10" t="s">
        <v>737</v>
      </c>
      <c r="C1451" s="71"/>
      <c r="D1451" s="93"/>
      <c r="E1451" s="124"/>
      <c r="F1451" s="279">
        <f>SUM(F1452)</f>
        <v>845</v>
      </c>
      <c r="G1451" s="232"/>
      <c r="H1451" s="333">
        <f>SUM(H1452)</f>
        <v>450</v>
      </c>
      <c r="I1451" s="132">
        <f t="shared" si="79"/>
        <v>-395</v>
      </c>
      <c r="J1451" s="133">
        <f t="shared" si="78"/>
        <v>-0.46745562130177509</v>
      </c>
    </row>
    <row r="1452" spans="1:10" s="9" customFormat="1" x14ac:dyDescent="0.2">
      <c r="A1452" s="34"/>
      <c r="B1452" s="10">
        <v>55</v>
      </c>
      <c r="C1452" s="57" t="s">
        <v>19</v>
      </c>
      <c r="D1452" s="93"/>
      <c r="E1452" s="124"/>
      <c r="F1452" s="279">
        <f>SUM(F1453:F1453)</f>
        <v>845</v>
      </c>
      <c r="G1452" s="232"/>
      <c r="H1452" s="333">
        <f>SUM(H1453:H1453)</f>
        <v>450</v>
      </c>
      <c r="I1452" s="132">
        <f t="shared" si="79"/>
        <v>-395</v>
      </c>
      <c r="J1452" s="133">
        <f t="shared" si="78"/>
        <v>-0.46745562130177509</v>
      </c>
    </row>
    <row r="1453" spans="1:10" s="9" customFormat="1" x14ac:dyDescent="0.2">
      <c r="A1453" s="34"/>
      <c r="B1453" s="6">
        <v>5515</v>
      </c>
      <c r="C1453" s="56" t="s">
        <v>24</v>
      </c>
      <c r="D1453" s="93"/>
      <c r="E1453" s="124"/>
      <c r="F1453" s="92">
        <v>845</v>
      </c>
      <c r="G1453" s="232"/>
      <c r="H1453" s="336">
        <v>450</v>
      </c>
      <c r="I1453" s="126">
        <f t="shared" si="79"/>
        <v>-395</v>
      </c>
      <c r="J1453" s="128">
        <f t="shared" si="78"/>
        <v>-0.46745562130177509</v>
      </c>
    </row>
    <row r="1454" spans="1:10" s="9" customFormat="1" x14ac:dyDescent="0.2">
      <c r="A1454" s="34" t="s">
        <v>478</v>
      </c>
      <c r="B1454" s="10" t="s">
        <v>544</v>
      </c>
      <c r="C1454" s="177"/>
      <c r="D1454" s="103"/>
      <c r="E1454" s="120">
        <f>SUM(E1455)</f>
        <v>3619</v>
      </c>
      <c r="F1454" s="279">
        <f>SUM(F1455)</f>
        <v>4659.47</v>
      </c>
      <c r="G1454" s="120">
        <f>SUM(G1455)</f>
        <v>0</v>
      </c>
      <c r="H1454" s="294">
        <f>SUM(H1455)</f>
        <v>590</v>
      </c>
      <c r="I1454" s="132">
        <f t="shared" si="79"/>
        <v>-4069.4700000000003</v>
      </c>
      <c r="J1454" s="133">
        <f t="shared" si="78"/>
        <v>-0.87337615651565526</v>
      </c>
    </row>
    <row r="1455" spans="1:10" s="9" customFormat="1" x14ac:dyDescent="0.2">
      <c r="A1455" s="34"/>
      <c r="B1455" s="10">
        <v>55</v>
      </c>
      <c r="C1455" s="67" t="s">
        <v>19</v>
      </c>
      <c r="D1455" s="97"/>
      <c r="E1455" s="120">
        <f>SUM(E1456:E1456)</f>
        <v>3619</v>
      </c>
      <c r="F1455" s="279">
        <f>SUM(F1456:F1456)</f>
        <v>4659.47</v>
      </c>
      <c r="G1455" s="232">
        <v>0</v>
      </c>
      <c r="H1455" s="74">
        <f>SUM(H1456)</f>
        <v>590</v>
      </c>
      <c r="I1455" s="132">
        <f t="shared" si="79"/>
        <v>-4069.4700000000003</v>
      </c>
      <c r="J1455" s="133">
        <f t="shared" si="78"/>
        <v>-0.87337615651565526</v>
      </c>
    </row>
    <row r="1456" spans="1:10" s="9" customFormat="1" x14ac:dyDescent="0.2">
      <c r="A1456" s="34"/>
      <c r="B1456" s="6">
        <v>5515</v>
      </c>
      <c r="C1456" s="68" t="s">
        <v>24</v>
      </c>
      <c r="D1456" s="93"/>
      <c r="E1456" s="124">
        <v>3619</v>
      </c>
      <c r="F1456" s="92">
        <v>4659.47</v>
      </c>
      <c r="G1456" s="232"/>
      <c r="H1456" s="260">
        <v>590</v>
      </c>
      <c r="I1456" s="126">
        <f t="shared" si="79"/>
        <v>-4069.4700000000003</v>
      </c>
      <c r="J1456" s="128">
        <f t="shared" si="78"/>
        <v>-0.87337615651565526</v>
      </c>
    </row>
    <row r="1457" spans="1:10" s="9" customFormat="1" x14ac:dyDescent="0.2">
      <c r="A1457" s="34" t="s">
        <v>478</v>
      </c>
      <c r="B1457" s="10" t="s">
        <v>545</v>
      </c>
      <c r="C1457" s="177"/>
      <c r="D1457" s="103"/>
      <c r="E1457" s="120">
        <f>SUM(E1458+E1460+E1465)</f>
        <v>36690</v>
      </c>
      <c r="F1457" s="279">
        <f>SUM(F1458+F1460+F1465)</f>
        <v>35065.07</v>
      </c>
      <c r="G1457" s="120">
        <f>SUM(G1458+G1460+G1465)</f>
        <v>0</v>
      </c>
      <c r="H1457" s="294">
        <f>SUM(H1458+H1460+H1465)</f>
        <v>14950</v>
      </c>
      <c r="I1457" s="132">
        <f t="shared" si="79"/>
        <v>-20115.07</v>
      </c>
      <c r="J1457" s="133">
        <f t="shared" si="78"/>
        <v>-0.57364978880692385</v>
      </c>
    </row>
    <row r="1458" spans="1:10" s="9" customFormat="1" ht="25.5" x14ac:dyDescent="0.2">
      <c r="A1458" s="34"/>
      <c r="B1458" s="23">
        <v>413</v>
      </c>
      <c r="C1458" s="70" t="s">
        <v>98</v>
      </c>
      <c r="D1458" s="88"/>
      <c r="E1458" s="120">
        <f>SUM(E1459)</f>
        <v>9086</v>
      </c>
      <c r="F1458" s="279">
        <f>SUM(F1459)</f>
        <v>4400.9799999999996</v>
      </c>
      <c r="G1458" s="232">
        <v>0</v>
      </c>
      <c r="H1458" s="74">
        <f>SUM(H1459)</f>
        <v>0</v>
      </c>
      <c r="I1458" s="132">
        <f t="shared" si="79"/>
        <v>-4400.9799999999996</v>
      </c>
      <c r="J1458" s="133">
        <f t="shared" si="78"/>
        <v>-1</v>
      </c>
    </row>
    <row r="1459" spans="1:10" s="9" customFormat="1" x14ac:dyDescent="0.2">
      <c r="A1459" s="34"/>
      <c r="B1459" s="21">
        <v>4134</v>
      </c>
      <c r="C1459" s="69" t="s">
        <v>457</v>
      </c>
      <c r="D1459" s="91"/>
      <c r="E1459" s="124">
        <v>9086</v>
      </c>
      <c r="F1459" s="92">
        <v>4400.9799999999996</v>
      </c>
      <c r="G1459" s="232"/>
      <c r="H1459" s="260">
        <v>0</v>
      </c>
      <c r="I1459" s="126">
        <f t="shared" si="79"/>
        <v>-4400.9799999999996</v>
      </c>
      <c r="J1459" s="128">
        <f t="shared" si="78"/>
        <v>-1</v>
      </c>
    </row>
    <row r="1460" spans="1:10" s="9" customFormat="1" x14ac:dyDescent="0.2">
      <c r="A1460" s="34"/>
      <c r="B1460" s="10">
        <v>50</v>
      </c>
      <c r="C1460" s="67" t="s">
        <v>18</v>
      </c>
      <c r="D1460" s="97"/>
      <c r="E1460" s="120">
        <f>SUM(E1461+E1464)</f>
        <v>6599</v>
      </c>
      <c r="F1460" s="279">
        <f>SUM(F1461+F1464)</f>
        <v>5609.17</v>
      </c>
      <c r="G1460" s="239">
        <v>0</v>
      </c>
      <c r="H1460" s="300">
        <f>SUM(H1461+H1464)</f>
        <v>2498</v>
      </c>
      <c r="I1460" s="132">
        <f t="shared" si="79"/>
        <v>-3111.17</v>
      </c>
      <c r="J1460" s="133">
        <f t="shared" si="78"/>
        <v>-0.55465781924955038</v>
      </c>
    </row>
    <row r="1461" spans="1:10" s="9" customFormat="1" x14ac:dyDescent="0.2">
      <c r="A1461" s="34"/>
      <c r="B1461" s="6">
        <v>500</v>
      </c>
      <c r="C1461" s="68" t="s">
        <v>171</v>
      </c>
      <c r="D1461" s="93"/>
      <c r="E1461" s="124">
        <f>SUM(E1462:E1463)</f>
        <v>4932</v>
      </c>
      <c r="F1461" s="280">
        <f>SUM(F1462:F1463)</f>
        <v>4330.42</v>
      </c>
      <c r="G1461" s="232"/>
      <c r="H1461" s="260">
        <f>SUM(H1462:H1463)</f>
        <v>1867</v>
      </c>
      <c r="I1461" s="126">
        <f t="shared" si="79"/>
        <v>-2463.42</v>
      </c>
      <c r="J1461" s="128">
        <f t="shared" si="78"/>
        <v>-0.56886399009795818</v>
      </c>
    </row>
    <row r="1462" spans="1:10" s="9" customFormat="1" x14ac:dyDescent="0.2">
      <c r="A1462" s="34"/>
      <c r="B1462" s="6">
        <v>5002</v>
      </c>
      <c r="C1462" s="68" t="s">
        <v>178</v>
      </c>
      <c r="D1462" s="93"/>
      <c r="E1462" s="124">
        <v>3600</v>
      </c>
      <c r="F1462" s="92">
        <v>2934.8</v>
      </c>
      <c r="G1462" s="232"/>
      <c r="H1462" s="260">
        <v>0</v>
      </c>
      <c r="I1462" s="126">
        <f t="shared" si="79"/>
        <v>-2934.8</v>
      </c>
      <c r="J1462" s="128">
        <f t="shared" si="78"/>
        <v>-1</v>
      </c>
    </row>
    <row r="1463" spans="1:10" s="9" customFormat="1" ht="25.5" x14ac:dyDescent="0.2">
      <c r="A1463" s="34"/>
      <c r="B1463" s="6">
        <v>5005</v>
      </c>
      <c r="C1463" s="68" t="s">
        <v>198</v>
      </c>
      <c r="D1463" s="93"/>
      <c r="E1463" s="124">
        <v>1332</v>
      </c>
      <c r="F1463" s="92">
        <v>1395.62</v>
      </c>
      <c r="G1463" s="232"/>
      <c r="H1463" s="260">
        <v>1867</v>
      </c>
      <c r="I1463" s="126">
        <f t="shared" si="79"/>
        <v>471.38000000000011</v>
      </c>
      <c r="J1463" s="128">
        <f t="shared" si="78"/>
        <v>0.33775669594875413</v>
      </c>
    </row>
    <row r="1464" spans="1:10" s="9" customFormat="1" x14ac:dyDescent="0.2">
      <c r="A1464" s="34"/>
      <c r="B1464" s="6">
        <v>506</v>
      </c>
      <c r="C1464" s="68" t="s">
        <v>172</v>
      </c>
      <c r="D1464" s="93"/>
      <c r="E1464" s="124">
        <v>1667</v>
      </c>
      <c r="F1464" s="92">
        <v>1278.75</v>
      </c>
      <c r="G1464" s="232"/>
      <c r="H1464" s="260">
        <v>631</v>
      </c>
      <c r="I1464" s="126">
        <f t="shared" si="79"/>
        <v>-647.75</v>
      </c>
      <c r="J1464" s="128">
        <f t="shared" si="78"/>
        <v>-0.50654936461388078</v>
      </c>
    </row>
    <row r="1465" spans="1:10" s="9" customFormat="1" x14ac:dyDescent="0.2">
      <c r="A1465" s="34"/>
      <c r="B1465" s="10">
        <v>55</v>
      </c>
      <c r="C1465" s="67" t="s">
        <v>19</v>
      </c>
      <c r="D1465" s="97"/>
      <c r="E1465" s="120">
        <f>SUM(E1466:E1471)</f>
        <v>21005</v>
      </c>
      <c r="F1465" s="279">
        <f>SUM(F1466:F1471)</f>
        <v>25054.92</v>
      </c>
      <c r="G1465" s="232">
        <v>0</v>
      </c>
      <c r="H1465" s="74">
        <f>SUM(H1466:H1471)</f>
        <v>12452</v>
      </c>
      <c r="I1465" s="132">
        <f t="shared" si="79"/>
        <v>-12602.919999999998</v>
      </c>
      <c r="J1465" s="133">
        <f t="shared" si="78"/>
        <v>-0.50301178371353805</v>
      </c>
    </row>
    <row r="1466" spans="1:10" s="9" customFormat="1" x14ac:dyDescent="0.2">
      <c r="A1466" s="34"/>
      <c r="B1466" s="6">
        <v>5504</v>
      </c>
      <c r="C1466" s="68" t="s">
        <v>22</v>
      </c>
      <c r="D1466" s="93"/>
      <c r="E1466" s="124">
        <v>5100</v>
      </c>
      <c r="F1466" s="92">
        <v>725</v>
      </c>
      <c r="G1466" s="232"/>
      <c r="H1466" s="260">
        <v>0</v>
      </c>
      <c r="I1466" s="126">
        <f t="shared" si="79"/>
        <v>-725</v>
      </c>
      <c r="J1466" s="128">
        <f t="shared" si="78"/>
        <v>-1</v>
      </c>
    </row>
    <row r="1467" spans="1:10" s="9" customFormat="1" x14ac:dyDescent="0.2">
      <c r="A1467" s="34"/>
      <c r="B1467" s="6">
        <v>5513</v>
      </c>
      <c r="C1467" s="68" t="s">
        <v>23</v>
      </c>
      <c r="D1467" s="93"/>
      <c r="E1467" s="124"/>
      <c r="F1467" s="92">
        <v>372.1</v>
      </c>
      <c r="G1467" s="232"/>
      <c r="H1467" s="260">
        <v>0</v>
      </c>
      <c r="I1467" s="126">
        <f t="shared" si="79"/>
        <v>-372.1</v>
      </c>
      <c r="J1467" s="128">
        <f t="shared" si="78"/>
        <v>-1</v>
      </c>
    </row>
    <row r="1468" spans="1:10" s="9" customFormat="1" x14ac:dyDescent="0.2">
      <c r="A1468" s="34"/>
      <c r="B1468" s="6">
        <v>5515</v>
      </c>
      <c r="C1468" s="68" t="s">
        <v>24</v>
      </c>
      <c r="D1468" s="93"/>
      <c r="E1468" s="124">
        <v>3300</v>
      </c>
      <c r="F1468" s="92">
        <v>6224.31</v>
      </c>
      <c r="G1468" s="232"/>
      <c r="H1468" s="260">
        <v>2031</v>
      </c>
      <c r="I1468" s="126">
        <f t="shared" si="79"/>
        <v>-4193.3100000000004</v>
      </c>
      <c r="J1468" s="128">
        <f t="shared" si="78"/>
        <v>-0.67369877143008627</v>
      </c>
    </row>
    <row r="1469" spans="1:10" s="9" customFormat="1" x14ac:dyDescent="0.2">
      <c r="A1469" s="34"/>
      <c r="B1469" s="6">
        <v>5524</v>
      </c>
      <c r="C1469" s="68" t="s">
        <v>26</v>
      </c>
      <c r="D1469" s="93"/>
      <c r="E1469" s="124">
        <v>4690</v>
      </c>
      <c r="F1469" s="92">
        <v>11274.33</v>
      </c>
      <c r="G1469" s="232"/>
      <c r="H1469" s="260">
        <v>0</v>
      </c>
      <c r="I1469" s="126">
        <f t="shared" si="79"/>
        <v>-11274.33</v>
      </c>
      <c r="J1469" s="128">
        <f t="shared" si="78"/>
        <v>-1</v>
      </c>
    </row>
    <row r="1470" spans="1:10" s="9" customFormat="1" x14ac:dyDescent="0.2">
      <c r="A1470" s="34"/>
      <c r="B1470" s="6">
        <v>5525</v>
      </c>
      <c r="C1470" s="68" t="s">
        <v>40</v>
      </c>
      <c r="D1470" s="93"/>
      <c r="E1470" s="124">
        <v>6602</v>
      </c>
      <c r="F1470" s="92">
        <v>4995.18</v>
      </c>
      <c r="G1470" s="232"/>
      <c r="H1470" s="260">
        <v>8921</v>
      </c>
      <c r="I1470" s="126">
        <f t="shared" si="79"/>
        <v>3925.8199999999997</v>
      </c>
      <c r="J1470" s="128">
        <f t="shared" si="78"/>
        <v>0.7859216284498256</v>
      </c>
    </row>
    <row r="1471" spans="1:10" s="9" customFormat="1" x14ac:dyDescent="0.2">
      <c r="A1471" s="34"/>
      <c r="B1471" s="6">
        <v>5540</v>
      </c>
      <c r="C1471" s="68" t="s">
        <v>185</v>
      </c>
      <c r="D1471" s="93"/>
      <c r="E1471" s="124">
        <v>1313</v>
      </c>
      <c r="F1471" s="92">
        <v>1464</v>
      </c>
      <c r="G1471" s="232"/>
      <c r="H1471" s="260">
        <v>1500</v>
      </c>
      <c r="I1471" s="126">
        <f t="shared" si="79"/>
        <v>36</v>
      </c>
      <c r="J1471" s="128">
        <f t="shared" si="78"/>
        <v>2.4590163934426146E-2</v>
      </c>
    </row>
    <row r="1472" spans="1:10" s="9" customFormat="1" x14ac:dyDescent="0.2">
      <c r="A1472" s="34" t="s">
        <v>478</v>
      </c>
      <c r="B1472" s="10" t="s">
        <v>546</v>
      </c>
      <c r="C1472" s="177"/>
      <c r="D1472" s="103"/>
      <c r="E1472" s="120">
        <f>SUM(E1473+E1477)</f>
        <v>13166</v>
      </c>
      <c r="F1472" s="279">
        <f>SUM(F1473+F1477)</f>
        <v>14399.68</v>
      </c>
      <c r="G1472" s="120">
        <f>SUM(G1473+G1477)</f>
        <v>0</v>
      </c>
      <c r="H1472" s="294">
        <f>SUM(H1473+H1477)</f>
        <v>0</v>
      </c>
      <c r="I1472" s="132">
        <f t="shared" si="79"/>
        <v>-14399.68</v>
      </c>
      <c r="J1472" s="133">
        <f t="shared" si="78"/>
        <v>-1</v>
      </c>
    </row>
    <row r="1473" spans="1:10" s="9" customFormat="1" x14ac:dyDescent="0.2">
      <c r="A1473" s="34"/>
      <c r="B1473" s="10">
        <v>50</v>
      </c>
      <c r="C1473" s="67" t="s">
        <v>18</v>
      </c>
      <c r="D1473" s="97"/>
      <c r="E1473" s="120">
        <f>SUM(E1474+E1476)</f>
        <v>10996</v>
      </c>
      <c r="F1473" s="279">
        <f>SUM(F1474+F1476)</f>
        <v>10943.81</v>
      </c>
      <c r="G1473" s="239">
        <v>0</v>
      </c>
      <c r="H1473" s="300">
        <f>SUM(H1474+H1476)</f>
        <v>0</v>
      </c>
      <c r="I1473" s="132">
        <f t="shared" si="79"/>
        <v>-10943.81</v>
      </c>
      <c r="J1473" s="133">
        <f t="shared" si="78"/>
        <v>-1</v>
      </c>
    </row>
    <row r="1474" spans="1:10" s="9" customFormat="1" x14ac:dyDescent="0.2">
      <c r="A1474" s="34"/>
      <c r="B1474" s="6">
        <v>500</v>
      </c>
      <c r="C1474" s="68" t="s">
        <v>171</v>
      </c>
      <c r="D1474" s="93"/>
      <c r="E1474" s="124">
        <f>SUM(E1475)</f>
        <v>7954</v>
      </c>
      <c r="F1474" s="280">
        <f>SUM(F1475)</f>
        <v>8009.38</v>
      </c>
      <c r="G1474" s="124"/>
      <c r="H1474" s="293">
        <f>SUM(H1475)</f>
        <v>0</v>
      </c>
      <c r="I1474" s="126">
        <f t="shared" si="79"/>
        <v>-8009.38</v>
      </c>
      <c r="J1474" s="128">
        <f t="shared" si="78"/>
        <v>-1</v>
      </c>
    </row>
    <row r="1475" spans="1:10" s="9" customFormat="1" ht="25.5" x14ac:dyDescent="0.2">
      <c r="A1475" s="34"/>
      <c r="B1475" s="6">
        <v>5005</v>
      </c>
      <c r="C1475" s="68" t="s">
        <v>198</v>
      </c>
      <c r="D1475" s="93"/>
      <c r="E1475" s="124">
        <v>7954</v>
      </c>
      <c r="F1475" s="166">
        <v>8009.38</v>
      </c>
      <c r="G1475" s="124"/>
      <c r="H1475" s="293">
        <v>0</v>
      </c>
      <c r="I1475" s="126">
        <f t="shared" si="79"/>
        <v>-8009.38</v>
      </c>
      <c r="J1475" s="128">
        <f t="shared" si="78"/>
        <v>-1</v>
      </c>
    </row>
    <row r="1476" spans="1:10" s="9" customFormat="1" x14ac:dyDescent="0.2">
      <c r="A1476" s="34"/>
      <c r="B1476" s="6">
        <v>506</v>
      </c>
      <c r="C1476" s="68" t="s">
        <v>172</v>
      </c>
      <c r="D1476" s="93"/>
      <c r="E1476" s="124">
        <v>3042</v>
      </c>
      <c r="F1476" s="166">
        <v>2934.43</v>
      </c>
      <c r="G1476" s="124"/>
      <c r="H1476" s="293">
        <v>0</v>
      </c>
      <c r="I1476" s="126">
        <f t="shared" si="79"/>
        <v>-2934.43</v>
      </c>
      <c r="J1476" s="128">
        <f t="shared" si="78"/>
        <v>-1</v>
      </c>
    </row>
    <row r="1477" spans="1:10" s="9" customFormat="1" x14ac:dyDescent="0.2">
      <c r="A1477" s="34"/>
      <c r="B1477" s="10">
        <v>55</v>
      </c>
      <c r="C1477" s="67" t="s">
        <v>19</v>
      </c>
      <c r="D1477" s="97"/>
      <c r="E1477" s="120">
        <f>SUM(E1479:E1482)</f>
        <v>2170</v>
      </c>
      <c r="F1477" s="279">
        <f>SUM(F1478:F1482)</f>
        <v>3455.87</v>
      </c>
      <c r="G1477" s="120">
        <v>0</v>
      </c>
      <c r="H1477" s="294">
        <f>SUM(H1478:H1482)</f>
        <v>0</v>
      </c>
      <c r="I1477" s="132">
        <f t="shared" si="79"/>
        <v>-3455.87</v>
      </c>
      <c r="J1477" s="133">
        <f t="shared" si="78"/>
        <v>-1</v>
      </c>
    </row>
    <row r="1478" spans="1:10" s="9" customFormat="1" x14ac:dyDescent="0.2">
      <c r="A1478" s="34"/>
      <c r="B1478" s="6">
        <v>5514</v>
      </c>
      <c r="C1478" s="68" t="s">
        <v>174</v>
      </c>
      <c r="D1478" s="97"/>
      <c r="E1478" s="120">
        <v>0</v>
      </c>
      <c r="F1478" s="280">
        <v>135</v>
      </c>
      <c r="G1478" s="120"/>
      <c r="H1478" s="293">
        <v>0</v>
      </c>
      <c r="I1478" s="126">
        <f t="shared" si="79"/>
        <v>-135</v>
      </c>
      <c r="J1478" s="128">
        <f t="shared" si="78"/>
        <v>-1</v>
      </c>
    </row>
    <row r="1479" spans="1:10" s="9" customFormat="1" x14ac:dyDescent="0.2">
      <c r="A1479" s="34"/>
      <c r="B1479" s="6">
        <v>5515</v>
      </c>
      <c r="C1479" s="68" t="s">
        <v>24</v>
      </c>
      <c r="D1479" s="93"/>
      <c r="E1479" s="124">
        <v>820</v>
      </c>
      <c r="F1479" s="166">
        <v>921.87</v>
      </c>
      <c r="G1479" s="124"/>
      <c r="H1479" s="293">
        <v>0</v>
      </c>
      <c r="I1479" s="126">
        <f t="shared" si="79"/>
        <v>-921.87</v>
      </c>
      <c r="J1479" s="128">
        <f t="shared" si="78"/>
        <v>-1</v>
      </c>
    </row>
    <row r="1480" spans="1:10" s="9" customFormat="1" x14ac:dyDescent="0.2">
      <c r="A1480" s="34"/>
      <c r="B1480" s="6">
        <v>5524</v>
      </c>
      <c r="C1480" s="68" t="s">
        <v>26</v>
      </c>
      <c r="D1480" s="93"/>
      <c r="E1480" s="124">
        <v>350</v>
      </c>
      <c r="F1480" s="166">
        <v>562</v>
      </c>
      <c r="G1480" s="124"/>
      <c r="H1480" s="293">
        <v>0</v>
      </c>
      <c r="I1480" s="126">
        <f t="shared" si="79"/>
        <v>-562</v>
      </c>
      <c r="J1480" s="128">
        <f t="shared" si="78"/>
        <v>-1</v>
      </c>
    </row>
    <row r="1481" spans="1:10" s="9" customFormat="1" x14ac:dyDescent="0.2">
      <c r="A1481" s="34"/>
      <c r="B1481" s="6">
        <v>5525</v>
      </c>
      <c r="C1481" s="68" t="s">
        <v>40</v>
      </c>
      <c r="D1481" s="93"/>
      <c r="E1481" s="124">
        <v>0</v>
      </c>
      <c r="F1481" s="166">
        <v>647</v>
      </c>
      <c r="G1481" s="124"/>
      <c r="H1481" s="293">
        <v>0</v>
      </c>
      <c r="I1481" s="126">
        <f t="shared" si="79"/>
        <v>-647</v>
      </c>
      <c r="J1481" s="128">
        <f t="shared" si="78"/>
        <v>-1</v>
      </c>
    </row>
    <row r="1482" spans="1:10" s="9" customFormat="1" x14ac:dyDescent="0.2">
      <c r="A1482" s="34"/>
      <c r="B1482" s="6">
        <v>5540</v>
      </c>
      <c r="C1482" s="68" t="s">
        <v>185</v>
      </c>
      <c r="D1482" s="93"/>
      <c r="E1482" s="124">
        <v>1000</v>
      </c>
      <c r="F1482" s="166">
        <v>1190</v>
      </c>
      <c r="G1482" s="124"/>
      <c r="H1482" s="293">
        <v>0</v>
      </c>
      <c r="I1482" s="126">
        <f t="shared" si="79"/>
        <v>-1190</v>
      </c>
      <c r="J1482" s="128">
        <f t="shared" si="78"/>
        <v>-1</v>
      </c>
    </row>
    <row r="1483" spans="1:10" s="9" customFormat="1" x14ac:dyDescent="0.2">
      <c r="A1483" s="34" t="s">
        <v>478</v>
      </c>
      <c r="B1483" s="10" t="s">
        <v>547</v>
      </c>
      <c r="C1483" s="177"/>
      <c r="D1483" s="103"/>
      <c r="E1483" s="120">
        <f>SUM(E1484+E1488)</f>
        <v>6485</v>
      </c>
      <c r="F1483" s="279">
        <f>SUM(F1484+F1488)</f>
        <v>5440.84</v>
      </c>
      <c r="G1483" s="120">
        <f>SUM(G1484+G1488)</f>
        <v>0</v>
      </c>
      <c r="H1483" s="294">
        <f>SUM(H1484+H1488)</f>
        <v>12480</v>
      </c>
      <c r="I1483" s="132">
        <f t="shared" si="79"/>
        <v>7039.16</v>
      </c>
      <c r="J1483" s="133">
        <f t="shared" si="78"/>
        <v>1.2937634629946846</v>
      </c>
    </row>
    <row r="1484" spans="1:10" s="9" customFormat="1" x14ac:dyDescent="0.2">
      <c r="A1484" s="34"/>
      <c r="B1484" s="10">
        <v>50</v>
      </c>
      <c r="C1484" s="67" t="s">
        <v>18</v>
      </c>
      <c r="D1484" s="97"/>
      <c r="E1484" s="120">
        <f>SUM(E1485+E1487)</f>
        <v>5605</v>
      </c>
      <c r="F1484" s="279">
        <f>SUM(F1485+F1487)</f>
        <v>240.84</v>
      </c>
      <c r="G1484" s="239">
        <v>0</v>
      </c>
      <c r="H1484" s="300">
        <f>SUM(H1485+H1487)</f>
        <v>2068</v>
      </c>
      <c r="I1484" s="132">
        <f t="shared" si="79"/>
        <v>1827.16</v>
      </c>
      <c r="J1484" s="133">
        <f t="shared" si="78"/>
        <v>7.5866135193489459</v>
      </c>
    </row>
    <row r="1485" spans="1:10" s="9" customFormat="1" x14ac:dyDescent="0.2">
      <c r="A1485" s="34"/>
      <c r="B1485" s="6">
        <v>500</v>
      </c>
      <c r="C1485" s="68" t="s">
        <v>171</v>
      </c>
      <c r="D1485" s="93"/>
      <c r="E1485" s="124">
        <f>SUM(E1486)</f>
        <v>4189</v>
      </c>
      <c r="F1485" s="280">
        <f>SUM(F1486:F1486)</f>
        <v>180</v>
      </c>
      <c r="G1485" s="124"/>
      <c r="H1485" s="293">
        <f>SUM(H1486)</f>
        <v>1545</v>
      </c>
      <c r="I1485" s="126">
        <f t="shared" si="79"/>
        <v>1365</v>
      </c>
      <c r="J1485" s="128">
        <f t="shared" si="78"/>
        <v>7.5833333333333339</v>
      </c>
    </row>
    <row r="1486" spans="1:10" s="9" customFormat="1" ht="25.5" x14ac:dyDescent="0.2">
      <c r="A1486" s="34"/>
      <c r="B1486" s="6">
        <v>5005</v>
      </c>
      <c r="C1486" s="68" t="s">
        <v>198</v>
      </c>
      <c r="D1486" s="93"/>
      <c r="E1486" s="124">
        <v>4189</v>
      </c>
      <c r="F1486" s="166">
        <v>180</v>
      </c>
      <c r="G1486" s="124"/>
      <c r="H1486" s="293">
        <v>1545</v>
      </c>
      <c r="I1486" s="126">
        <f t="shared" si="79"/>
        <v>1365</v>
      </c>
      <c r="J1486" s="128">
        <f t="shared" si="78"/>
        <v>7.5833333333333339</v>
      </c>
    </row>
    <row r="1487" spans="1:10" s="9" customFormat="1" x14ac:dyDescent="0.2">
      <c r="A1487" s="34"/>
      <c r="B1487" s="6">
        <v>506</v>
      </c>
      <c r="C1487" s="68" t="s">
        <v>172</v>
      </c>
      <c r="D1487" s="93"/>
      <c r="E1487" s="124">
        <v>1416</v>
      </c>
      <c r="F1487" s="166">
        <v>60.84</v>
      </c>
      <c r="G1487" s="124"/>
      <c r="H1487" s="293">
        <v>523</v>
      </c>
      <c r="I1487" s="126">
        <f t="shared" si="79"/>
        <v>462.15999999999997</v>
      </c>
      <c r="J1487" s="128">
        <f t="shared" si="78"/>
        <v>7.5963182117028261</v>
      </c>
    </row>
    <row r="1488" spans="1:10" s="9" customFormat="1" x14ac:dyDescent="0.2">
      <c r="A1488" s="34"/>
      <c r="B1488" s="10">
        <v>55</v>
      </c>
      <c r="C1488" s="67" t="s">
        <v>19</v>
      </c>
      <c r="D1488" s="97"/>
      <c r="E1488" s="120">
        <f>SUM(E1490:E1490)</f>
        <v>880</v>
      </c>
      <c r="F1488" s="279">
        <f>SUM(F1490:F1490)</f>
        <v>5200</v>
      </c>
      <c r="G1488" s="120">
        <v>0</v>
      </c>
      <c r="H1488" s="294">
        <f>SUM(H1489:H1492)</f>
        <v>10412</v>
      </c>
      <c r="I1488" s="132">
        <f t="shared" si="79"/>
        <v>5212</v>
      </c>
      <c r="J1488" s="133">
        <f t="shared" si="78"/>
        <v>1.0023076923076921</v>
      </c>
    </row>
    <row r="1489" spans="1:10" ht="25.5" x14ac:dyDescent="0.2">
      <c r="A1489" s="36"/>
      <c r="B1489" s="6">
        <v>5511</v>
      </c>
      <c r="C1489" s="68" t="s">
        <v>173</v>
      </c>
      <c r="D1489" s="93"/>
      <c r="E1489" s="124"/>
      <c r="F1489" s="280"/>
      <c r="G1489" s="124"/>
      <c r="H1489" s="293">
        <v>130</v>
      </c>
      <c r="I1489" s="126"/>
      <c r="J1489" s="128"/>
    </row>
    <row r="1490" spans="1:10" s="9" customFormat="1" x14ac:dyDescent="0.2">
      <c r="A1490" s="34"/>
      <c r="B1490" s="6">
        <v>5515</v>
      </c>
      <c r="C1490" s="68" t="s">
        <v>24</v>
      </c>
      <c r="D1490" s="93"/>
      <c r="E1490" s="124">
        <v>880</v>
      </c>
      <c r="F1490" s="166">
        <v>5200</v>
      </c>
      <c r="G1490" s="124"/>
      <c r="H1490" s="293">
        <v>7674</v>
      </c>
      <c r="I1490" s="126">
        <f t="shared" si="79"/>
        <v>2474</v>
      </c>
      <c r="J1490" s="128">
        <f t="shared" si="78"/>
        <v>0.47576923076923072</v>
      </c>
    </row>
    <row r="1491" spans="1:10" s="9" customFormat="1" x14ac:dyDescent="0.2">
      <c r="A1491" s="34"/>
      <c r="B1491" s="6">
        <v>5525</v>
      </c>
      <c r="C1491" s="68" t="s">
        <v>40</v>
      </c>
      <c r="D1491" s="93"/>
      <c r="E1491" s="124"/>
      <c r="F1491" s="166"/>
      <c r="G1491" s="124"/>
      <c r="H1491" s="293">
        <v>1116</v>
      </c>
      <c r="I1491" s="126"/>
      <c r="J1491" s="128"/>
    </row>
    <row r="1492" spans="1:10" s="9" customFormat="1" x14ac:dyDescent="0.2">
      <c r="A1492" s="34"/>
      <c r="B1492" s="6">
        <v>5540</v>
      </c>
      <c r="C1492" s="68" t="s">
        <v>185</v>
      </c>
      <c r="D1492" s="93"/>
      <c r="E1492" s="124"/>
      <c r="F1492" s="166"/>
      <c r="G1492" s="124"/>
      <c r="H1492" s="293">
        <v>1492</v>
      </c>
      <c r="I1492" s="126"/>
      <c r="J1492" s="128"/>
    </row>
    <row r="1493" spans="1:10" s="9" customFormat="1" x14ac:dyDescent="0.2">
      <c r="A1493" s="34" t="s">
        <v>478</v>
      </c>
      <c r="B1493" s="10" t="s">
        <v>738</v>
      </c>
      <c r="C1493" s="71"/>
      <c r="D1493" s="93"/>
      <c r="E1493" s="124"/>
      <c r="F1493" s="279">
        <f>SUM(F1494+F1498)</f>
        <v>8274.1299999999992</v>
      </c>
      <c r="G1493" s="124"/>
      <c r="H1493" s="333">
        <f>SUM(H1494+H1498)</f>
        <v>6021</v>
      </c>
      <c r="I1493" s="132">
        <f t="shared" si="79"/>
        <v>-2253.1299999999992</v>
      </c>
      <c r="J1493" s="133">
        <f t="shared" si="78"/>
        <v>-0.27231020058906485</v>
      </c>
    </row>
    <row r="1494" spans="1:10" s="9" customFormat="1" x14ac:dyDescent="0.2">
      <c r="A1494" s="34"/>
      <c r="B1494" s="10">
        <v>50</v>
      </c>
      <c r="C1494" s="57" t="s">
        <v>18</v>
      </c>
      <c r="D1494" s="93"/>
      <c r="E1494" s="124"/>
      <c r="F1494" s="279">
        <f>SUM(F1495)</f>
        <v>385.6</v>
      </c>
      <c r="G1494" s="124"/>
      <c r="H1494" s="333">
        <f>SUM(H1495)</f>
        <v>6021</v>
      </c>
      <c r="I1494" s="132">
        <f t="shared" si="79"/>
        <v>5635.4</v>
      </c>
      <c r="J1494" s="133">
        <f t="shared" si="78"/>
        <v>14.614626556016596</v>
      </c>
    </row>
    <row r="1495" spans="1:10" s="9" customFormat="1" x14ac:dyDescent="0.2">
      <c r="A1495" s="34"/>
      <c r="B1495" s="6">
        <v>500</v>
      </c>
      <c r="C1495" s="56" t="s">
        <v>171</v>
      </c>
      <c r="D1495" s="93"/>
      <c r="E1495" s="124"/>
      <c r="F1495" s="280">
        <f>SUM(F1496:F1497)</f>
        <v>385.6</v>
      </c>
      <c r="G1495" s="124"/>
      <c r="H1495" s="334">
        <f>SUM(H1496:H1497)</f>
        <v>6021</v>
      </c>
      <c r="I1495" s="126">
        <f t="shared" si="79"/>
        <v>5635.4</v>
      </c>
      <c r="J1495" s="128">
        <f t="shared" si="78"/>
        <v>14.614626556016596</v>
      </c>
    </row>
    <row r="1496" spans="1:10" s="9" customFormat="1" ht="25.5" x14ac:dyDescent="0.2">
      <c r="A1496" s="34"/>
      <c r="B1496" s="6">
        <v>5005</v>
      </c>
      <c r="C1496" s="68" t="s">
        <v>198</v>
      </c>
      <c r="D1496" s="93"/>
      <c r="E1496" s="124"/>
      <c r="F1496" s="166">
        <v>385.6</v>
      </c>
      <c r="G1496" s="124"/>
      <c r="H1496" s="335">
        <v>4500</v>
      </c>
      <c r="I1496" s="126">
        <f t="shared" si="79"/>
        <v>4114.3999999999996</v>
      </c>
      <c r="J1496" s="128">
        <f t="shared" si="78"/>
        <v>10.6701244813278</v>
      </c>
    </row>
    <row r="1497" spans="1:10" s="9" customFormat="1" x14ac:dyDescent="0.2">
      <c r="A1497" s="34"/>
      <c r="B1497" s="6">
        <v>506</v>
      </c>
      <c r="C1497" s="56" t="s">
        <v>172</v>
      </c>
      <c r="D1497" s="93"/>
      <c r="E1497" s="124"/>
      <c r="F1497" s="166">
        <v>0</v>
      </c>
      <c r="G1497" s="124"/>
      <c r="H1497" s="335">
        <v>1521</v>
      </c>
      <c r="I1497" s="126">
        <f t="shared" si="79"/>
        <v>1521</v>
      </c>
      <c r="J1497" s="128"/>
    </row>
    <row r="1498" spans="1:10" s="9" customFormat="1" x14ac:dyDescent="0.2">
      <c r="A1498" s="34"/>
      <c r="B1498" s="10">
        <v>55</v>
      </c>
      <c r="C1498" s="57" t="s">
        <v>19</v>
      </c>
      <c r="D1498" s="93"/>
      <c r="E1498" s="124"/>
      <c r="F1498" s="279">
        <f>SUM(F1499:F1501)</f>
        <v>7888.53</v>
      </c>
      <c r="G1498" s="124"/>
      <c r="H1498" s="333">
        <f>SUM(H1499:H1501)</f>
        <v>0</v>
      </c>
      <c r="I1498" s="132">
        <f t="shared" si="79"/>
        <v>-7888.53</v>
      </c>
      <c r="J1498" s="133">
        <f t="shared" si="78"/>
        <v>-1</v>
      </c>
    </row>
    <row r="1499" spans="1:10" s="9" customFormat="1" x14ac:dyDescent="0.2">
      <c r="A1499" s="36"/>
      <c r="B1499" s="6">
        <v>5514</v>
      </c>
      <c r="C1499" s="68" t="s">
        <v>174</v>
      </c>
      <c r="D1499" s="93"/>
      <c r="E1499" s="124"/>
      <c r="F1499" s="280">
        <v>1711.2</v>
      </c>
      <c r="G1499" s="124"/>
      <c r="H1499" s="334">
        <v>0</v>
      </c>
      <c r="I1499" s="126">
        <f t="shared" si="79"/>
        <v>-1711.2</v>
      </c>
      <c r="J1499" s="128">
        <f t="shared" ref="J1499:J1572" si="80">SUM(H1499/F1499-1)</f>
        <v>-1</v>
      </c>
    </row>
    <row r="1500" spans="1:10" s="9" customFormat="1" x14ac:dyDescent="0.2">
      <c r="A1500" s="34"/>
      <c r="B1500" s="6">
        <v>5515</v>
      </c>
      <c r="C1500" s="56" t="s">
        <v>24</v>
      </c>
      <c r="D1500" s="93"/>
      <c r="E1500" s="124"/>
      <c r="F1500" s="166">
        <v>5817.33</v>
      </c>
      <c r="G1500" s="124"/>
      <c r="H1500" s="335">
        <v>0</v>
      </c>
      <c r="I1500" s="126">
        <f t="shared" ref="I1500:I1573" si="81">H1500-F1500</f>
        <v>-5817.33</v>
      </c>
      <c r="J1500" s="128">
        <f t="shared" si="80"/>
        <v>-1</v>
      </c>
    </row>
    <row r="1501" spans="1:10" s="9" customFormat="1" x14ac:dyDescent="0.2">
      <c r="A1501" s="34"/>
      <c r="B1501" s="6">
        <v>5540</v>
      </c>
      <c r="C1501" s="56" t="s">
        <v>185</v>
      </c>
      <c r="D1501" s="93"/>
      <c r="E1501" s="124"/>
      <c r="F1501" s="166">
        <v>360</v>
      </c>
      <c r="G1501" s="124"/>
      <c r="H1501" s="335">
        <v>0</v>
      </c>
      <c r="I1501" s="126">
        <f t="shared" si="81"/>
        <v>-360</v>
      </c>
      <c r="J1501" s="128">
        <f t="shared" si="80"/>
        <v>-1</v>
      </c>
    </row>
    <row r="1502" spans="1:10" s="9" customFormat="1" x14ac:dyDescent="0.2">
      <c r="A1502" s="34" t="s">
        <v>478</v>
      </c>
      <c r="B1502" s="10" t="s">
        <v>766</v>
      </c>
      <c r="C1502" s="71"/>
      <c r="D1502" s="93"/>
      <c r="E1502" s="124"/>
      <c r="F1502" s="166"/>
      <c r="G1502" s="124"/>
      <c r="H1502" s="337">
        <f>SUM(H1503)</f>
        <v>905</v>
      </c>
      <c r="I1502" s="132">
        <f t="shared" si="81"/>
        <v>905</v>
      </c>
      <c r="J1502" s="128"/>
    </row>
    <row r="1503" spans="1:10" s="9" customFormat="1" x14ac:dyDescent="0.2">
      <c r="A1503" s="34"/>
      <c r="B1503" s="10">
        <v>55</v>
      </c>
      <c r="C1503" s="57" t="s">
        <v>19</v>
      </c>
      <c r="D1503" s="93"/>
      <c r="E1503" s="124"/>
      <c r="F1503" s="166"/>
      <c r="G1503" s="124"/>
      <c r="H1503" s="335">
        <f>SUM(H1504)</f>
        <v>905</v>
      </c>
      <c r="I1503" s="126">
        <f t="shared" si="81"/>
        <v>905</v>
      </c>
      <c r="J1503" s="128"/>
    </row>
    <row r="1504" spans="1:10" s="9" customFormat="1" x14ac:dyDescent="0.2">
      <c r="A1504" s="34"/>
      <c r="B1504" s="6">
        <v>5515</v>
      </c>
      <c r="C1504" s="56" t="s">
        <v>24</v>
      </c>
      <c r="D1504" s="93"/>
      <c r="E1504" s="124"/>
      <c r="F1504" s="166"/>
      <c r="G1504" s="124"/>
      <c r="H1504" s="335">
        <v>905</v>
      </c>
      <c r="I1504" s="126">
        <f t="shared" si="81"/>
        <v>905</v>
      </c>
      <c r="J1504" s="128"/>
    </row>
    <row r="1505" spans="1:10" s="9" customFormat="1" x14ac:dyDescent="0.2">
      <c r="A1505" s="34" t="s">
        <v>478</v>
      </c>
      <c r="B1505" s="10" t="s">
        <v>769</v>
      </c>
      <c r="C1505" s="71"/>
      <c r="D1505" s="93"/>
      <c r="E1505" s="124"/>
      <c r="F1505" s="166"/>
      <c r="G1505" s="124"/>
      <c r="H1505" s="337">
        <f>SUM(H1506+H1510)</f>
        <v>4000</v>
      </c>
      <c r="I1505" s="132">
        <f t="shared" si="81"/>
        <v>4000</v>
      </c>
      <c r="J1505" s="128"/>
    </row>
    <row r="1506" spans="1:10" s="9" customFormat="1" x14ac:dyDescent="0.2">
      <c r="A1506" s="34"/>
      <c r="B1506" s="10">
        <v>50</v>
      </c>
      <c r="C1506" s="57" t="s">
        <v>18</v>
      </c>
      <c r="D1506" s="93"/>
      <c r="E1506" s="124"/>
      <c r="F1506" s="166"/>
      <c r="G1506" s="124"/>
      <c r="H1506" s="335">
        <f>SUM(H1507+H1509)</f>
        <v>2400</v>
      </c>
      <c r="I1506" s="126">
        <f t="shared" si="81"/>
        <v>2400</v>
      </c>
      <c r="J1506" s="128"/>
    </row>
    <row r="1507" spans="1:10" s="9" customFormat="1" x14ac:dyDescent="0.2">
      <c r="A1507" s="34"/>
      <c r="B1507" s="6">
        <v>500</v>
      </c>
      <c r="C1507" s="56" t="s">
        <v>171</v>
      </c>
      <c r="D1507" s="93"/>
      <c r="E1507" s="124"/>
      <c r="F1507" s="166"/>
      <c r="G1507" s="124"/>
      <c r="H1507" s="335">
        <f>SUM(H1508)</f>
        <v>1794</v>
      </c>
      <c r="I1507" s="126">
        <f t="shared" si="81"/>
        <v>1794</v>
      </c>
      <c r="J1507" s="128"/>
    </row>
    <row r="1508" spans="1:10" s="9" customFormat="1" ht="25.5" x14ac:dyDescent="0.2">
      <c r="A1508" s="34"/>
      <c r="B1508" s="6">
        <v>5005</v>
      </c>
      <c r="C1508" s="68" t="s">
        <v>198</v>
      </c>
      <c r="D1508" s="93"/>
      <c r="E1508" s="124"/>
      <c r="F1508" s="166"/>
      <c r="G1508" s="124"/>
      <c r="H1508" s="335">
        <v>1794</v>
      </c>
      <c r="I1508" s="126">
        <f t="shared" si="81"/>
        <v>1794</v>
      </c>
      <c r="J1508" s="128"/>
    </row>
    <row r="1509" spans="1:10" s="9" customFormat="1" x14ac:dyDescent="0.2">
      <c r="A1509" s="34"/>
      <c r="B1509" s="6">
        <v>506</v>
      </c>
      <c r="C1509" s="56" t="s">
        <v>172</v>
      </c>
      <c r="D1509" s="93"/>
      <c r="E1509" s="124"/>
      <c r="F1509" s="166"/>
      <c r="G1509" s="124"/>
      <c r="H1509" s="335">
        <v>606</v>
      </c>
      <c r="I1509" s="126">
        <f t="shared" si="81"/>
        <v>606</v>
      </c>
      <c r="J1509" s="128"/>
    </row>
    <row r="1510" spans="1:10" s="9" customFormat="1" x14ac:dyDescent="0.2">
      <c r="A1510" s="34"/>
      <c r="B1510" s="10">
        <v>55</v>
      </c>
      <c r="C1510" s="57" t="s">
        <v>19</v>
      </c>
      <c r="D1510" s="93"/>
      <c r="E1510" s="124"/>
      <c r="F1510" s="166"/>
      <c r="G1510" s="124"/>
      <c r="H1510" s="337">
        <f>SUM(H1511)</f>
        <v>1600</v>
      </c>
      <c r="I1510" s="132">
        <f t="shared" si="81"/>
        <v>1600</v>
      </c>
      <c r="J1510" s="128"/>
    </row>
    <row r="1511" spans="1:10" s="9" customFormat="1" x14ac:dyDescent="0.2">
      <c r="A1511" s="34"/>
      <c r="B1511" s="6">
        <v>5540</v>
      </c>
      <c r="C1511" s="56" t="s">
        <v>185</v>
      </c>
      <c r="D1511" s="93"/>
      <c r="E1511" s="124"/>
      <c r="F1511" s="166"/>
      <c r="G1511" s="124"/>
      <c r="H1511" s="335">
        <v>1600</v>
      </c>
      <c r="I1511" s="126">
        <f t="shared" si="81"/>
        <v>1600</v>
      </c>
      <c r="J1511" s="128"/>
    </row>
    <row r="1512" spans="1:10" s="9" customFormat="1" x14ac:dyDescent="0.2">
      <c r="A1512" s="34" t="s">
        <v>58</v>
      </c>
      <c r="B1512" s="10" t="s">
        <v>269</v>
      </c>
      <c r="C1512" s="177"/>
      <c r="D1512" s="107">
        <f>SUM(D1513+D1515+D1519+D1522)</f>
        <v>295058.45</v>
      </c>
      <c r="E1512" s="120">
        <f>SUM(E1513+E1515+E1519)</f>
        <v>286764</v>
      </c>
      <c r="F1512" s="279">
        <f>SUM(F1513+F1515+F1519)</f>
        <v>296554.8</v>
      </c>
      <c r="G1512" s="120">
        <f>SUM(G1513+G1515+G1519)</f>
        <v>287973</v>
      </c>
      <c r="H1512" s="294">
        <f>SUM(H1513+H1515+H1519)</f>
        <v>272000</v>
      </c>
      <c r="I1512" s="132">
        <f t="shared" si="81"/>
        <v>-24554.799999999988</v>
      </c>
      <c r="J1512" s="133">
        <f t="shared" si="80"/>
        <v>-8.280021095595147E-2</v>
      </c>
    </row>
    <row r="1513" spans="1:10" s="9" customFormat="1" ht="25.5" x14ac:dyDescent="0.2">
      <c r="A1513" s="34"/>
      <c r="B1513" s="23">
        <v>413</v>
      </c>
      <c r="C1513" s="70" t="s">
        <v>98</v>
      </c>
      <c r="D1513" s="88">
        <f>SUM(D1514)</f>
        <v>4265.25</v>
      </c>
      <c r="E1513" s="121">
        <f>SUM(E1514)</f>
        <v>4500</v>
      </c>
      <c r="F1513" s="88">
        <f>SUM(F1514)</f>
        <v>862.85</v>
      </c>
      <c r="G1513" s="121">
        <f>SUM(G1514)</f>
        <v>4500</v>
      </c>
      <c r="H1513" s="298">
        <f>SUM(H1514)</f>
        <v>4500</v>
      </c>
      <c r="I1513" s="132">
        <f t="shared" si="81"/>
        <v>3637.15</v>
      </c>
      <c r="J1513" s="133">
        <f t="shared" si="80"/>
        <v>4.2152749608854378</v>
      </c>
    </row>
    <row r="1514" spans="1:10" x14ac:dyDescent="0.2">
      <c r="A1514" s="36"/>
      <c r="B1514" s="21">
        <v>4134</v>
      </c>
      <c r="C1514" s="69" t="s">
        <v>189</v>
      </c>
      <c r="D1514" s="91">
        <v>4265.25</v>
      </c>
      <c r="E1514" s="122">
        <v>4500</v>
      </c>
      <c r="F1514" s="92">
        <v>862.85</v>
      </c>
      <c r="G1514" s="122">
        <v>4500</v>
      </c>
      <c r="H1514" s="299">
        <v>4500</v>
      </c>
      <c r="I1514" s="126">
        <f t="shared" si="81"/>
        <v>3637.15</v>
      </c>
      <c r="J1514" s="128">
        <f t="shared" si="80"/>
        <v>4.2152749608854378</v>
      </c>
    </row>
    <row r="1515" spans="1:10" x14ac:dyDescent="0.2">
      <c r="A1515" s="36"/>
      <c r="B1515" s="10">
        <v>50</v>
      </c>
      <c r="C1515" s="67" t="s">
        <v>18</v>
      </c>
      <c r="D1515" s="97">
        <v>7849</v>
      </c>
      <c r="E1515" s="121">
        <f>SUM(E1516+E1518)</f>
        <v>8764</v>
      </c>
      <c r="F1515" s="88">
        <f>SUM(F1516+F1518)</f>
        <v>7442.71</v>
      </c>
      <c r="G1515" s="121">
        <f>SUM(G1516+G1518)</f>
        <v>9973</v>
      </c>
      <c r="H1515" s="298">
        <f>SUM(H1516+H1518)</f>
        <v>0</v>
      </c>
      <c r="I1515" s="132">
        <f t="shared" si="81"/>
        <v>-7442.71</v>
      </c>
      <c r="J1515" s="133">
        <f t="shared" si="80"/>
        <v>-1</v>
      </c>
    </row>
    <row r="1516" spans="1:10" x14ac:dyDescent="0.2">
      <c r="A1516" s="36"/>
      <c r="B1516" s="6">
        <v>500</v>
      </c>
      <c r="C1516" s="68" t="s">
        <v>171</v>
      </c>
      <c r="D1516" s="93"/>
      <c r="E1516" s="122">
        <f>SUM(E1517)</f>
        <v>6550</v>
      </c>
      <c r="F1516" s="91">
        <f>SUM(F1517)</f>
        <v>5685.91</v>
      </c>
      <c r="G1516" s="122">
        <f>SUM(G1517)</f>
        <v>7454</v>
      </c>
      <c r="H1516" s="299">
        <f>SUM(H1517)</f>
        <v>0</v>
      </c>
      <c r="I1516" s="126">
        <f t="shared" si="81"/>
        <v>-5685.91</v>
      </c>
      <c r="J1516" s="128">
        <f t="shared" si="80"/>
        <v>-1</v>
      </c>
    </row>
    <row r="1517" spans="1:10" x14ac:dyDescent="0.2">
      <c r="A1517" s="36"/>
      <c r="B1517" s="6">
        <v>5002</v>
      </c>
      <c r="C1517" s="68" t="s">
        <v>178</v>
      </c>
      <c r="D1517" s="93"/>
      <c r="E1517" s="122">
        <v>6550</v>
      </c>
      <c r="F1517" s="92">
        <v>5685.91</v>
      </c>
      <c r="G1517" s="122">
        <v>7454</v>
      </c>
      <c r="H1517" s="299">
        <v>0</v>
      </c>
      <c r="I1517" s="126">
        <f t="shared" si="81"/>
        <v>-5685.91</v>
      </c>
      <c r="J1517" s="128">
        <f t="shared" si="80"/>
        <v>-1</v>
      </c>
    </row>
    <row r="1518" spans="1:10" x14ac:dyDescent="0.2">
      <c r="A1518" s="36"/>
      <c r="B1518" s="6">
        <v>506</v>
      </c>
      <c r="C1518" s="68" t="s">
        <v>172</v>
      </c>
      <c r="D1518" s="93"/>
      <c r="E1518" s="122">
        <v>2214</v>
      </c>
      <c r="F1518" s="92">
        <v>1756.8</v>
      </c>
      <c r="G1518" s="122">
        <v>2519</v>
      </c>
      <c r="H1518" s="299">
        <v>0</v>
      </c>
      <c r="I1518" s="126">
        <f t="shared" si="81"/>
        <v>-1756.8</v>
      </c>
      <c r="J1518" s="128">
        <f t="shared" si="80"/>
        <v>-1</v>
      </c>
    </row>
    <row r="1519" spans="1:10" s="9" customFormat="1" x14ac:dyDescent="0.2">
      <c r="A1519" s="34"/>
      <c r="B1519" s="24">
        <v>55</v>
      </c>
      <c r="C1519" s="58" t="s">
        <v>19</v>
      </c>
      <c r="D1519" s="114">
        <f>SUM(D1521)</f>
        <v>282304.2</v>
      </c>
      <c r="E1519" s="123">
        <f>SUM(E1521)</f>
        <v>273500</v>
      </c>
      <c r="F1519" s="114">
        <f>SUM(F1520:F1521)</f>
        <v>288249.24</v>
      </c>
      <c r="G1519" s="123">
        <f>SUM(G1520:G1521)</f>
        <v>273500</v>
      </c>
      <c r="H1519" s="302">
        <f>SUM(H1520:H1521)</f>
        <v>267500</v>
      </c>
      <c r="I1519" s="132">
        <f t="shared" si="81"/>
        <v>-20749.239999999991</v>
      </c>
      <c r="J1519" s="133">
        <f t="shared" si="80"/>
        <v>-7.198367634898184E-2</v>
      </c>
    </row>
    <row r="1520" spans="1:10" x14ac:dyDescent="0.2">
      <c r="A1520" s="36"/>
      <c r="B1520" s="6">
        <v>5513</v>
      </c>
      <c r="C1520" s="68" t="s">
        <v>23</v>
      </c>
      <c r="D1520" s="115"/>
      <c r="E1520" s="125"/>
      <c r="F1520" s="115">
        <v>6181.81</v>
      </c>
      <c r="G1520" s="125">
        <v>6000</v>
      </c>
      <c r="H1520" s="311">
        <v>0</v>
      </c>
      <c r="I1520" s="126">
        <f t="shared" si="81"/>
        <v>-6181.81</v>
      </c>
      <c r="J1520" s="128">
        <f t="shared" si="80"/>
        <v>-1</v>
      </c>
    </row>
    <row r="1521" spans="1:12" s="9" customFormat="1" x14ac:dyDescent="0.2">
      <c r="A1521" s="34"/>
      <c r="B1521" s="6">
        <v>5540</v>
      </c>
      <c r="C1521" s="68" t="s">
        <v>185</v>
      </c>
      <c r="D1521" s="93">
        <v>282304.2</v>
      </c>
      <c r="E1521" s="125">
        <v>273500</v>
      </c>
      <c r="F1521" s="92">
        <v>282067.43</v>
      </c>
      <c r="G1521" s="125">
        <v>267500</v>
      </c>
      <c r="H1521" s="311">
        <v>267500</v>
      </c>
      <c r="I1521" s="126">
        <f t="shared" si="81"/>
        <v>-14567.429999999993</v>
      </c>
      <c r="J1521" s="128">
        <f t="shared" si="80"/>
        <v>-5.1645204127254263E-2</v>
      </c>
    </row>
    <row r="1522" spans="1:12" s="9" customFormat="1" x14ac:dyDescent="0.2">
      <c r="A1522" s="34"/>
      <c r="B1522" s="10">
        <v>60</v>
      </c>
      <c r="C1522" s="67" t="s">
        <v>62</v>
      </c>
      <c r="D1522" s="97">
        <v>640</v>
      </c>
      <c r="E1522" s="123"/>
      <c r="F1522" s="114"/>
      <c r="G1522" s="232"/>
      <c r="H1522" s="74"/>
      <c r="I1522" s="126">
        <f t="shared" si="81"/>
        <v>0</v>
      </c>
      <c r="J1522" s="128"/>
    </row>
    <row r="1523" spans="1:12" s="9" customFormat="1" x14ac:dyDescent="0.2">
      <c r="A1523" s="34" t="s">
        <v>479</v>
      </c>
      <c r="B1523" s="10" t="s">
        <v>203</v>
      </c>
      <c r="C1523" s="177"/>
      <c r="D1523" s="114">
        <f>SUM(D1524)</f>
        <v>2394.38</v>
      </c>
      <c r="E1523" s="123">
        <f>SUM(E1524)</f>
        <v>3000</v>
      </c>
      <c r="F1523" s="114">
        <f>SUM(F1524)</f>
        <v>2364.0699999999997</v>
      </c>
      <c r="G1523" s="123">
        <f>SUM(G1524)</f>
        <v>3000</v>
      </c>
      <c r="H1523" s="302">
        <f>SUM(H1524)</f>
        <v>3000</v>
      </c>
      <c r="I1523" s="132">
        <f t="shared" si="81"/>
        <v>635.93000000000029</v>
      </c>
      <c r="J1523" s="133">
        <f t="shared" si="80"/>
        <v>0.26899795691328943</v>
      </c>
      <c r="L1523" s="278"/>
    </row>
    <row r="1524" spans="1:12" s="9" customFormat="1" x14ac:dyDescent="0.2">
      <c r="A1524" s="34"/>
      <c r="B1524" s="10">
        <v>55</v>
      </c>
      <c r="C1524" s="67" t="s">
        <v>19</v>
      </c>
      <c r="D1524" s="114">
        <f>SUM(D1525:D1526)</f>
        <v>2394.38</v>
      </c>
      <c r="E1524" s="123">
        <f>SUM(E1525:E1526)</f>
        <v>3000</v>
      </c>
      <c r="F1524" s="114">
        <f>SUM(F1525:F1526)</f>
        <v>2364.0699999999997</v>
      </c>
      <c r="G1524" s="123">
        <f>SUM(G1525:G1526)</f>
        <v>3000</v>
      </c>
      <c r="H1524" s="302">
        <f>SUM(H1525:H1526)</f>
        <v>3000</v>
      </c>
      <c r="I1524" s="132">
        <f t="shared" si="81"/>
        <v>635.93000000000029</v>
      </c>
      <c r="J1524" s="133">
        <f t="shared" si="80"/>
        <v>0.26899795691328943</v>
      </c>
    </row>
    <row r="1525" spans="1:12" s="9" customFormat="1" x14ac:dyDescent="0.2">
      <c r="A1525" s="34"/>
      <c r="B1525" s="6">
        <v>5521</v>
      </c>
      <c r="C1525" s="68" t="s">
        <v>204</v>
      </c>
      <c r="D1525" s="92">
        <v>1388.72</v>
      </c>
      <c r="E1525" s="125">
        <v>2000</v>
      </c>
      <c r="F1525" s="92">
        <v>1470.6</v>
      </c>
      <c r="G1525" s="125">
        <v>2000</v>
      </c>
      <c r="H1525" s="311">
        <v>2000</v>
      </c>
      <c r="I1525" s="126">
        <f t="shared" si="81"/>
        <v>529.40000000000009</v>
      </c>
      <c r="J1525" s="128">
        <f t="shared" si="80"/>
        <v>0.35998912008703932</v>
      </c>
    </row>
    <row r="1526" spans="1:12" s="9" customFormat="1" x14ac:dyDescent="0.2">
      <c r="A1526" s="34"/>
      <c r="B1526" s="6">
        <v>5521</v>
      </c>
      <c r="C1526" s="68" t="s">
        <v>233</v>
      </c>
      <c r="D1526" s="92">
        <v>1005.66</v>
      </c>
      <c r="E1526" s="125">
        <v>1000</v>
      </c>
      <c r="F1526" s="92">
        <v>893.47</v>
      </c>
      <c r="G1526" s="125">
        <v>1000</v>
      </c>
      <c r="H1526" s="311">
        <v>1000</v>
      </c>
      <c r="I1526" s="126">
        <f t="shared" si="81"/>
        <v>106.52999999999997</v>
      </c>
      <c r="J1526" s="128">
        <f t="shared" si="80"/>
        <v>0.11923175932040242</v>
      </c>
    </row>
    <row r="1527" spans="1:12" s="9" customFormat="1" x14ac:dyDescent="0.2">
      <c r="A1527" s="34" t="s">
        <v>480</v>
      </c>
      <c r="B1527" s="10" t="s">
        <v>458</v>
      </c>
      <c r="C1527" s="177"/>
      <c r="D1527" s="114">
        <f>SUM(D1528)</f>
        <v>2388.71</v>
      </c>
      <c r="E1527" s="123">
        <f>SUM(E1528)</f>
        <v>2600</v>
      </c>
      <c r="F1527" s="114">
        <f>SUM(F1528)</f>
        <v>2318.2399999999998</v>
      </c>
      <c r="G1527" s="123">
        <f>SUM(G1528)</f>
        <v>2600</v>
      </c>
      <c r="H1527" s="302">
        <f>SUM(H1528)</f>
        <v>2600</v>
      </c>
      <c r="I1527" s="132">
        <f t="shared" si="81"/>
        <v>281.76000000000022</v>
      </c>
      <c r="J1527" s="133">
        <f t="shared" si="80"/>
        <v>0.12154047898405707</v>
      </c>
    </row>
    <row r="1528" spans="1:12" s="9" customFormat="1" x14ac:dyDescent="0.2">
      <c r="A1528" s="34"/>
      <c r="B1528" s="10">
        <v>55</v>
      </c>
      <c r="C1528" s="67" t="s">
        <v>19</v>
      </c>
      <c r="D1528" s="114">
        <f>SUM(D1529:D1530)</f>
        <v>2388.71</v>
      </c>
      <c r="E1528" s="123">
        <f>SUM(E1529:E1530)</f>
        <v>2600</v>
      </c>
      <c r="F1528" s="114">
        <f>SUM(F1529:F1530)</f>
        <v>2318.2399999999998</v>
      </c>
      <c r="G1528" s="123">
        <f>SUM(G1529:G1530)</f>
        <v>2600</v>
      </c>
      <c r="H1528" s="302">
        <f>SUM(H1529:H1530)</f>
        <v>2600</v>
      </c>
      <c r="I1528" s="132">
        <f t="shared" si="81"/>
        <v>281.76000000000022</v>
      </c>
      <c r="J1528" s="133">
        <f t="shared" si="80"/>
        <v>0.12154047898405707</v>
      </c>
    </row>
    <row r="1529" spans="1:12" s="9" customFormat="1" x14ac:dyDescent="0.2">
      <c r="A1529" s="34"/>
      <c r="B1529" s="6">
        <v>5521</v>
      </c>
      <c r="C1529" s="68" t="s">
        <v>204</v>
      </c>
      <c r="D1529" s="92">
        <v>1331.39</v>
      </c>
      <c r="E1529" s="125">
        <v>1700</v>
      </c>
      <c r="F1529" s="92">
        <v>1248.8699999999999</v>
      </c>
      <c r="G1529" s="125">
        <v>1700</v>
      </c>
      <c r="H1529" s="311">
        <v>1700</v>
      </c>
      <c r="I1529" s="126">
        <f t="shared" si="81"/>
        <v>451.13000000000011</v>
      </c>
      <c r="J1529" s="128">
        <f t="shared" si="80"/>
        <v>0.36123055241938729</v>
      </c>
    </row>
    <row r="1530" spans="1:12" s="9" customFormat="1" x14ac:dyDescent="0.2">
      <c r="A1530" s="34"/>
      <c r="B1530" s="6">
        <v>5521</v>
      </c>
      <c r="C1530" s="68" t="s">
        <v>233</v>
      </c>
      <c r="D1530" s="92">
        <v>1057.32</v>
      </c>
      <c r="E1530" s="125">
        <v>900</v>
      </c>
      <c r="F1530" s="92">
        <v>1069.3699999999999</v>
      </c>
      <c r="G1530" s="125">
        <v>900</v>
      </c>
      <c r="H1530" s="311">
        <v>900</v>
      </c>
      <c r="I1530" s="126">
        <f t="shared" si="81"/>
        <v>-169.36999999999989</v>
      </c>
      <c r="J1530" s="128">
        <f t="shared" si="80"/>
        <v>-0.15838297315241678</v>
      </c>
    </row>
    <row r="1531" spans="1:12" s="9" customFormat="1" x14ac:dyDescent="0.2">
      <c r="A1531" s="34" t="s">
        <v>481</v>
      </c>
      <c r="B1531" s="10" t="s">
        <v>205</v>
      </c>
      <c r="C1531" s="177"/>
      <c r="D1531" s="114">
        <f t="shared" ref="D1531:H1532" si="82">SUM(D1532)</f>
        <v>374.31</v>
      </c>
      <c r="E1531" s="123">
        <f t="shared" si="82"/>
        <v>500</v>
      </c>
      <c r="F1531" s="114">
        <f t="shared" si="82"/>
        <v>314.92</v>
      </c>
      <c r="G1531" s="123">
        <f t="shared" si="82"/>
        <v>500</v>
      </c>
      <c r="H1531" s="302">
        <f t="shared" si="82"/>
        <v>500</v>
      </c>
      <c r="I1531" s="132">
        <f t="shared" si="81"/>
        <v>185.07999999999998</v>
      </c>
      <c r="J1531" s="133">
        <f t="shared" si="80"/>
        <v>0.58770481392099572</v>
      </c>
    </row>
    <row r="1532" spans="1:12" s="9" customFormat="1" x14ac:dyDescent="0.2">
      <c r="A1532" s="34"/>
      <c r="B1532" s="10">
        <v>55</v>
      </c>
      <c r="C1532" s="67" t="s">
        <v>19</v>
      </c>
      <c r="D1532" s="114">
        <f t="shared" si="82"/>
        <v>374.31</v>
      </c>
      <c r="E1532" s="123">
        <f t="shared" si="82"/>
        <v>500</v>
      </c>
      <c r="F1532" s="114">
        <f t="shared" si="82"/>
        <v>314.92</v>
      </c>
      <c r="G1532" s="123">
        <f t="shared" si="82"/>
        <v>500</v>
      </c>
      <c r="H1532" s="302">
        <f t="shared" si="82"/>
        <v>500</v>
      </c>
      <c r="I1532" s="132">
        <f t="shared" si="81"/>
        <v>185.07999999999998</v>
      </c>
      <c r="J1532" s="133">
        <f t="shared" si="80"/>
        <v>0.58770481392099572</v>
      </c>
    </row>
    <row r="1533" spans="1:12" s="9" customFormat="1" x14ac:dyDescent="0.2">
      <c r="A1533" s="34"/>
      <c r="B1533" s="6">
        <v>5521</v>
      </c>
      <c r="C1533" s="68" t="s">
        <v>204</v>
      </c>
      <c r="D1533" s="92">
        <v>374.31</v>
      </c>
      <c r="E1533" s="125">
        <v>500</v>
      </c>
      <c r="F1533" s="92">
        <v>314.92</v>
      </c>
      <c r="G1533" s="125">
        <v>500</v>
      </c>
      <c r="H1533" s="311">
        <v>500</v>
      </c>
      <c r="I1533" s="126">
        <f t="shared" si="81"/>
        <v>185.07999999999998</v>
      </c>
      <c r="J1533" s="128">
        <f t="shared" si="80"/>
        <v>0.58770481392099572</v>
      </c>
    </row>
    <row r="1534" spans="1:12" s="9" customFormat="1" x14ac:dyDescent="0.2">
      <c r="A1534" s="34" t="s">
        <v>482</v>
      </c>
      <c r="B1534" s="10" t="s">
        <v>206</v>
      </c>
      <c r="C1534" s="177"/>
      <c r="D1534" s="114">
        <f>SUM(D1535+D1540)</f>
        <v>13971.439999999999</v>
      </c>
      <c r="E1534" s="123">
        <f>SUM(E1535+E1540)</f>
        <v>15713</v>
      </c>
      <c r="F1534" s="114">
        <f>SUM(F1535+F1540)</f>
        <v>15606.21</v>
      </c>
      <c r="G1534" s="123">
        <f>SUM(G1535+G1540)</f>
        <v>15528</v>
      </c>
      <c r="H1534" s="302">
        <f>SUM(H1535+H1540)</f>
        <v>15528</v>
      </c>
      <c r="I1534" s="132">
        <f t="shared" si="81"/>
        <v>-78.209999999999127</v>
      </c>
      <c r="J1534" s="133">
        <f t="shared" si="80"/>
        <v>-5.0114665892615484E-3</v>
      </c>
    </row>
    <row r="1535" spans="1:12" s="9" customFormat="1" x14ac:dyDescent="0.2">
      <c r="A1535" s="34"/>
      <c r="B1535" s="10">
        <v>50</v>
      </c>
      <c r="C1535" s="67" t="s">
        <v>18</v>
      </c>
      <c r="D1535" s="114">
        <f>SUM(D1536+D1539)</f>
        <v>10153.06</v>
      </c>
      <c r="E1535" s="123">
        <f>SUM(E1536+E1539)</f>
        <v>10728</v>
      </c>
      <c r="F1535" s="114">
        <f>SUM(F1536+F1539)</f>
        <v>10754.38</v>
      </c>
      <c r="G1535" s="123">
        <f>SUM(G1536+G1539)</f>
        <v>11157</v>
      </c>
      <c r="H1535" s="302">
        <f>SUM(H1536+H1539)</f>
        <v>11157</v>
      </c>
      <c r="I1535" s="132">
        <f t="shared" si="81"/>
        <v>402.6200000000008</v>
      </c>
      <c r="J1535" s="133">
        <f t="shared" si="80"/>
        <v>3.7437769541340371E-2</v>
      </c>
    </row>
    <row r="1536" spans="1:12" s="9" customFormat="1" x14ac:dyDescent="0.2">
      <c r="A1536" s="34"/>
      <c r="B1536" s="6">
        <v>500</v>
      </c>
      <c r="C1536" s="68" t="s">
        <v>171</v>
      </c>
      <c r="D1536" s="115">
        <f>SUM(D1537:D1538)</f>
        <v>7632.19</v>
      </c>
      <c r="E1536" s="125">
        <f>SUM(E1537)</f>
        <v>8018</v>
      </c>
      <c r="F1536" s="115">
        <f>SUM(F1537)</f>
        <v>8040.36</v>
      </c>
      <c r="G1536" s="125">
        <f>SUM(G1537)</f>
        <v>8339</v>
      </c>
      <c r="H1536" s="311">
        <f>SUM(H1537)</f>
        <v>8339</v>
      </c>
      <c r="I1536" s="126">
        <f t="shared" si="81"/>
        <v>298.64000000000033</v>
      </c>
      <c r="J1536" s="128">
        <f t="shared" si="80"/>
        <v>3.7142615504778487E-2</v>
      </c>
    </row>
    <row r="1537" spans="1:10" s="9" customFormat="1" x14ac:dyDescent="0.2">
      <c r="A1537" s="34"/>
      <c r="B1537" s="6">
        <v>5002</v>
      </c>
      <c r="C1537" s="68" t="s">
        <v>178</v>
      </c>
      <c r="D1537" s="92">
        <v>7472.41</v>
      </c>
      <c r="E1537" s="125">
        <v>8018</v>
      </c>
      <c r="F1537" s="92">
        <v>8040.36</v>
      </c>
      <c r="G1537" s="125">
        <v>8339</v>
      </c>
      <c r="H1537" s="311">
        <v>8339</v>
      </c>
      <c r="I1537" s="126">
        <f t="shared" si="81"/>
        <v>298.64000000000033</v>
      </c>
      <c r="J1537" s="128">
        <f t="shared" si="80"/>
        <v>3.7142615504778487E-2</v>
      </c>
    </row>
    <row r="1538" spans="1:10" s="9" customFormat="1" ht="25.5" x14ac:dyDescent="0.2">
      <c r="A1538" s="34"/>
      <c r="B1538" s="6">
        <v>5005</v>
      </c>
      <c r="C1538" s="68" t="s">
        <v>198</v>
      </c>
      <c r="D1538" s="92">
        <v>159.78</v>
      </c>
      <c r="E1538" s="125"/>
      <c r="F1538" s="92">
        <v>0</v>
      </c>
      <c r="G1538" s="125">
        <v>0</v>
      </c>
      <c r="H1538" s="311">
        <v>0</v>
      </c>
      <c r="I1538" s="126">
        <f t="shared" si="81"/>
        <v>0</v>
      </c>
      <c r="J1538" s="128"/>
    </row>
    <row r="1539" spans="1:10" s="9" customFormat="1" x14ac:dyDescent="0.2">
      <c r="A1539" s="34"/>
      <c r="B1539" s="6">
        <v>506</v>
      </c>
      <c r="C1539" s="68" t="s">
        <v>172</v>
      </c>
      <c r="D1539" s="92">
        <v>2520.87</v>
      </c>
      <c r="E1539" s="125">
        <v>2710</v>
      </c>
      <c r="F1539" s="92">
        <v>2714.02</v>
      </c>
      <c r="G1539" s="125">
        <v>2818</v>
      </c>
      <c r="H1539" s="311">
        <v>2818</v>
      </c>
      <c r="I1539" s="126">
        <f t="shared" si="81"/>
        <v>103.98000000000002</v>
      </c>
      <c r="J1539" s="128">
        <f t="shared" si="80"/>
        <v>3.8312171612589374E-2</v>
      </c>
    </row>
    <row r="1540" spans="1:10" s="9" customFormat="1" x14ac:dyDescent="0.2">
      <c r="A1540" s="34"/>
      <c r="B1540" s="10">
        <v>55</v>
      </c>
      <c r="C1540" s="67" t="s">
        <v>19</v>
      </c>
      <c r="D1540" s="114">
        <f>SUM(D1541:D1545)</f>
        <v>3818.38</v>
      </c>
      <c r="E1540" s="123">
        <f>SUM(E1541:E1545)</f>
        <v>4985</v>
      </c>
      <c r="F1540" s="114">
        <f>SUM(F1541:F1545)</f>
        <v>4851.83</v>
      </c>
      <c r="G1540" s="123">
        <f>SUM(G1541:G1545)</f>
        <v>4371</v>
      </c>
      <c r="H1540" s="302">
        <f>SUM(H1541:H1545)</f>
        <v>4371</v>
      </c>
      <c r="I1540" s="132">
        <f t="shared" si="81"/>
        <v>-480.82999999999993</v>
      </c>
      <c r="J1540" s="133">
        <f t="shared" si="80"/>
        <v>-9.9102812753126157E-2</v>
      </c>
    </row>
    <row r="1541" spans="1:10" s="9" customFormat="1" x14ac:dyDescent="0.2">
      <c r="A1541" s="34"/>
      <c r="B1541" s="6">
        <v>5521</v>
      </c>
      <c r="C1541" s="68" t="s">
        <v>202</v>
      </c>
      <c r="D1541" s="92">
        <v>1796.7</v>
      </c>
      <c r="E1541" s="125">
        <v>2625</v>
      </c>
      <c r="F1541" s="92">
        <v>2684.2</v>
      </c>
      <c r="G1541" s="125">
        <v>2625</v>
      </c>
      <c r="H1541" s="311">
        <v>2625</v>
      </c>
      <c r="I1541" s="126">
        <f t="shared" si="81"/>
        <v>-59.199999999999818</v>
      </c>
      <c r="J1541" s="128">
        <f t="shared" si="80"/>
        <v>-2.2054988450935009E-2</v>
      </c>
    </row>
    <row r="1542" spans="1:10" s="9" customFormat="1" x14ac:dyDescent="0.2">
      <c r="A1542" s="34"/>
      <c r="B1542" s="6">
        <v>5521</v>
      </c>
      <c r="C1542" s="68" t="s">
        <v>204</v>
      </c>
      <c r="D1542" s="92">
        <v>229.2</v>
      </c>
      <c r="E1542" s="125">
        <v>300</v>
      </c>
      <c r="F1542" s="92">
        <v>219.61</v>
      </c>
      <c r="G1542" s="125">
        <v>300</v>
      </c>
      <c r="H1542" s="311">
        <v>300</v>
      </c>
      <c r="I1542" s="126">
        <f t="shared" si="81"/>
        <v>80.389999999999986</v>
      </c>
      <c r="J1542" s="128">
        <f t="shared" si="80"/>
        <v>0.3660580119302399</v>
      </c>
    </row>
    <row r="1543" spans="1:10" s="9" customFormat="1" x14ac:dyDescent="0.2">
      <c r="A1543" s="34"/>
      <c r="B1543" s="6">
        <v>5521</v>
      </c>
      <c r="C1543" s="68" t="s">
        <v>233</v>
      </c>
      <c r="D1543" s="92">
        <v>311.83</v>
      </c>
      <c r="E1543" s="125">
        <v>240</v>
      </c>
      <c r="F1543" s="92">
        <v>255.52</v>
      </c>
      <c r="G1543" s="125">
        <v>240</v>
      </c>
      <c r="H1543" s="311">
        <v>240</v>
      </c>
      <c r="I1543" s="126">
        <f t="shared" si="81"/>
        <v>-15.52000000000001</v>
      </c>
      <c r="J1543" s="128">
        <f t="shared" si="80"/>
        <v>-6.073888541014405E-2</v>
      </c>
    </row>
    <row r="1544" spans="1:10" s="9" customFormat="1" x14ac:dyDescent="0.2">
      <c r="A1544" s="34"/>
      <c r="B1544" s="6">
        <v>5521</v>
      </c>
      <c r="C1544" s="68" t="s">
        <v>207</v>
      </c>
      <c r="D1544" s="92">
        <v>786.99</v>
      </c>
      <c r="E1544" s="125">
        <v>1100</v>
      </c>
      <c r="F1544" s="92">
        <v>1281.6500000000001</v>
      </c>
      <c r="G1544" s="125">
        <v>1206</v>
      </c>
      <c r="H1544" s="311">
        <v>1206</v>
      </c>
      <c r="I1544" s="126">
        <f t="shared" si="81"/>
        <v>-75.650000000000091</v>
      </c>
      <c r="J1544" s="128">
        <f t="shared" si="80"/>
        <v>-5.9025474973666836E-2</v>
      </c>
    </row>
    <row r="1545" spans="1:10" s="9" customFormat="1" x14ac:dyDescent="0.2">
      <c r="A1545" s="34"/>
      <c r="B1545" s="6">
        <v>5521</v>
      </c>
      <c r="C1545" s="68" t="s">
        <v>208</v>
      </c>
      <c r="D1545" s="92">
        <v>693.66</v>
      </c>
      <c r="E1545" s="125">
        <v>720</v>
      </c>
      <c r="F1545" s="92">
        <v>410.85</v>
      </c>
      <c r="G1545" s="125">
        <v>0</v>
      </c>
      <c r="H1545" s="311">
        <v>0</v>
      </c>
      <c r="I1545" s="126">
        <f t="shared" si="81"/>
        <v>-410.85</v>
      </c>
      <c r="J1545" s="128">
        <f t="shared" si="80"/>
        <v>-1</v>
      </c>
    </row>
    <row r="1546" spans="1:10" s="9" customFormat="1" x14ac:dyDescent="0.2">
      <c r="A1546" s="34" t="s">
        <v>483</v>
      </c>
      <c r="B1546" s="10" t="s">
        <v>209</v>
      </c>
      <c r="C1546" s="177"/>
      <c r="D1546" s="114">
        <f>SUM(D1547+D1552)</f>
        <v>21273.57</v>
      </c>
      <c r="E1546" s="123">
        <f>SUM(E1547+E1552)</f>
        <v>26326</v>
      </c>
      <c r="F1546" s="114">
        <f>SUM(F1547+F1552)</f>
        <v>24435.699999999997</v>
      </c>
      <c r="G1546" s="123">
        <f>SUM(G1547+G1552)</f>
        <v>27342</v>
      </c>
      <c r="H1546" s="302">
        <f>SUM(H1547+H1552)</f>
        <v>27342</v>
      </c>
      <c r="I1546" s="132">
        <f t="shared" si="81"/>
        <v>2906.3000000000029</v>
      </c>
      <c r="J1546" s="133">
        <f t="shared" si="80"/>
        <v>0.11893663778815444</v>
      </c>
    </row>
    <row r="1547" spans="1:10" s="9" customFormat="1" x14ac:dyDescent="0.2">
      <c r="A1547" s="34"/>
      <c r="B1547" s="10">
        <v>50</v>
      </c>
      <c r="C1547" s="67" t="s">
        <v>18</v>
      </c>
      <c r="D1547" s="114">
        <f>SUM(D1548+D1551)</f>
        <v>13634.43</v>
      </c>
      <c r="E1547" s="123">
        <f>SUM(E1548+E1551)</f>
        <v>14517</v>
      </c>
      <c r="F1547" s="114">
        <f>SUM(F1548+F1551)</f>
        <v>14633.46</v>
      </c>
      <c r="G1547" s="123">
        <f>SUM(G1548+G1551)</f>
        <v>15093</v>
      </c>
      <c r="H1547" s="302">
        <f>SUM(H1548+H1551)</f>
        <v>15093</v>
      </c>
      <c r="I1547" s="132">
        <f t="shared" si="81"/>
        <v>459.54000000000087</v>
      </c>
      <c r="J1547" s="133">
        <f t="shared" si="80"/>
        <v>3.1403372818185282E-2</v>
      </c>
    </row>
    <row r="1548" spans="1:10" s="9" customFormat="1" x14ac:dyDescent="0.2">
      <c r="A1548" s="34"/>
      <c r="B1548" s="6">
        <v>500</v>
      </c>
      <c r="C1548" s="68" t="s">
        <v>171</v>
      </c>
      <c r="D1548" s="115">
        <f>SUM(D1549:D1550)</f>
        <v>10211.36</v>
      </c>
      <c r="E1548" s="125">
        <f>SUM(E1549:E1550)</f>
        <v>10850</v>
      </c>
      <c r="F1548" s="115">
        <f>SUM(F1549:F1550)</f>
        <v>10959.15</v>
      </c>
      <c r="G1548" s="125">
        <f>SUM(G1549:G1550)</f>
        <v>11280</v>
      </c>
      <c r="H1548" s="311">
        <f>SUM(H1549:H1550)</f>
        <v>11280</v>
      </c>
      <c r="I1548" s="126">
        <f t="shared" si="81"/>
        <v>320.85000000000036</v>
      </c>
      <c r="J1548" s="128">
        <f t="shared" si="80"/>
        <v>2.9276905599430636E-2</v>
      </c>
    </row>
    <row r="1549" spans="1:10" s="9" customFormat="1" x14ac:dyDescent="0.2">
      <c r="A1549" s="34"/>
      <c r="B1549" s="6">
        <v>5002</v>
      </c>
      <c r="C1549" s="68" t="s">
        <v>178</v>
      </c>
      <c r="D1549" s="92">
        <v>10211.36</v>
      </c>
      <c r="E1549" s="125">
        <v>10650</v>
      </c>
      <c r="F1549" s="92">
        <v>10959.15</v>
      </c>
      <c r="G1549" s="125">
        <v>11100</v>
      </c>
      <c r="H1549" s="311">
        <v>11100</v>
      </c>
      <c r="I1549" s="126">
        <f t="shared" si="81"/>
        <v>140.85000000000036</v>
      </c>
      <c r="J1549" s="128">
        <f t="shared" si="80"/>
        <v>1.2852274127099328E-2</v>
      </c>
    </row>
    <row r="1550" spans="1:10" s="9" customFormat="1" ht="25.5" x14ac:dyDescent="0.2">
      <c r="A1550" s="34"/>
      <c r="B1550" s="6">
        <v>5005</v>
      </c>
      <c r="C1550" s="68" t="s">
        <v>198</v>
      </c>
      <c r="D1550" s="92">
        <v>0</v>
      </c>
      <c r="E1550" s="125">
        <v>200</v>
      </c>
      <c r="F1550" s="92">
        <v>0</v>
      </c>
      <c r="G1550" s="125">
        <v>180</v>
      </c>
      <c r="H1550" s="311">
        <v>180</v>
      </c>
      <c r="I1550" s="126">
        <f t="shared" si="81"/>
        <v>180</v>
      </c>
      <c r="J1550" s="128"/>
    </row>
    <row r="1551" spans="1:10" s="9" customFormat="1" x14ac:dyDescent="0.2">
      <c r="A1551" s="34"/>
      <c r="B1551" s="6">
        <v>506</v>
      </c>
      <c r="C1551" s="68" t="s">
        <v>172</v>
      </c>
      <c r="D1551" s="92">
        <v>3423.07</v>
      </c>
      <c r="E1551" s="125">
        <v>3667</v>
      </c>
      <c r="F1551" s="92">
        <v>3674.31</v>
      </c>
      <c r="G1551" s="125">
        <v>3813</v>
      </c>
      <c r="H1551" s="311">
        <v>3813</v>
      </c>
      <c r="I1551" s="126">
        <f t="shared" si="81"/>
        <v>138.69000000000005</v>
      </c>
      <c r="J1551" s="128">
        <f t="shared" si="80"/>
        <v>3.774586248846723E-2</v>
      </c>
    </row>
    <row r="1552" spans="1:10" s="9" customFormat="1" x14ac:dyDescent="0.2">
      <c r="A1552" s="34"/>
      <c r="B1552" s="10">
        <v>55</v>
      </c>
      <c r="C1552" s="67" t="s">
        <v>19</v>
      </c>
      <c r="D1552" s="114">
        <f>SUM(D1553:D1556)</f>
        <v>7639.14</v>
      </c>
      <c r="E1552" s="123">
        <f>SUM(E1553:E1556)</f>
        <v>11809</v>
      </c>
      <c r="F1552" s="114">
        <f>SUM(F1553:F1556)</f>
        <v>9802.24</v>
      </c>
      <c r="G1552" s="123">
        <f>SUM(G1553:G1556)</f>
        <v>12249</v>
      </c>
      <c r="H1552" s="302">
        <f>SUM(H1553:H1556)</f>
        <v>12249</v>
      </c>
      <c r="I1552" s="132">
        <f t="shared" si="81"/>
        <v>2446.7600000000002</v>
      </c>
      <c r="J1552" s="133">
        <f t="shared" si="80"/>
        <v>0.24961233350744316</v>
      </c>
    </row>
    <row r="1553" spans="1:10" s="9" customFormat="1" x14ac:dyDescent="0.2">
      <c r="A1553" s="34"/>
      <c r="B1553" s="6">
        <v>5521</v>
      </c>
      <c r="C1553" s="68" t="s">
        <v>202</v>
      </c>
      <c r="D1553" s="92">
        <v>6484.05</v>
      </c>
      <c r="E1553" s="125">
        <v>10849</v>
      </c>
      <c r="F1553" s="92">
        <v>8325.9</v>
      </c>
      <c r="G1553" s="125">
        <v>10849</v>
      </c>
      <c r="H1553" s="311">
        <v>10849</v>
      </c>
      <c r="I1553" s="126">
        <f t="shared" si="81"/>
        <v>2523.1000000000004</v>
      </c>
      <c r="J1553" s="128">
        <f t="shared" si="80"/>
        <v>0.30304231374385959</v>
      </c>
    </row>
    <row r="1554" spans="1:10" s="9" customFormat="1" x14ac:dyDescent="0.2">
      <c r="A1554" s="34"/>
      <c r="B1554" s="6">
        <v>5521</v>
      </c>
      <c r="C1554" s="68" t="s">
        <v>204</v>
      </c>
      <c r="D1554" s="92">
        <v>450.8</v>
      </c>
      <c r="E1554" s="125">
        <v>400</v>
      </c>
      <c r="F1554" s="92">
        <v>458.85</v>
      </c>
      <c r="G1554" s="125">
        <v>400</v>
      </c>
      <c r="H1554" s="311">
        <v>400</v>
      </c>
      <c r="I1554" s="126">
        <f t="shared" si="81"/>
        <v>-58.850000000000023</v>
      </c>
      <c r="J1554" s="128">
        <f t="shared" si="80"/>
        <v>-0.12825542116159971</v>
      </c>
    </row>
    <row r="1555" spans="1:10" s="9" customFormat="1" x14ac:dyDescent="0.2">
      <c r="A1555" s="34"/>
      <c r="B1555" s="6">
        <v>5521</v>
      </c>
      <c r="C1555" s="68" t="s">
        <v>233</v>
      </c>
      <c r="D1555" s="92">
        <v>29.72</v>
      </c>
      <c r="E1555" s="125">
        <v>0</v>
      </c>
      <c r="F1555" s="92">
        <v>137.85</v>
      </c>
      <c r="G1555" s="125">
        <v>150</v>
      </c>
      <c r="H1555" s="311">
        <v>150</v>
      </c>
      <c r="I1555" s="126">
        <f t="shared" si="81"/>
        <v>12.150000000000006</v>
      </c>
      <c r="J1555" s="128">
        <f t="shared" si="80"/>
        <v>8.8139281828073957E-2</v>
      </c>
    </row>
    <row r="1556" spans="1:10" s="9" customFormat="1" x14ac:dyDescent="0.2">
      <c r="A1556" s="34"/>
      <c r="B1556" s="6">
        <v>5521</v>
      </c>
      <c r="C1556" s="68" t="s">
        <v>207</v>
      </c>
      <c r="D1556" s="93">
        <v>674.57</v>
      </c>
      <c r="E1556" s="125">
        <v>560</v>
      </c>
      <c r="F1556" s="92">
        <v>879.64</v>
      </c>
      <c r="G1556" s="125">
        <v>850</v>
      </c>
      <c r="H1556" s="311">
        <v>850</v>
      </c>
      <c r="I1556" s="126">
        <f t="shared" si="81"/>
        <v>-29.639999999999986</v>
      </c>
      <c r="J1556" s="128">
        <f t="shared" si="80"/>
        <v>-3.3695602746578124E-2</v>
      </c>
    </row>
    <row r="1557" spans="1:10" s="9" customFormat="1" x14ac:dyDescent="0.2">
      <c r="A1557" s="34" t="s">
        <v>484</v>
      </c>
      <c r="B1557" s="10" t="s">
        <v>210</v>
      </c>
      <c r="C1557" s="177"/>
      <c r="D1557" s="114">
        <f>SUM(D1558)</f>
        <v>89565.52</v>
      </c>
      <c r="E1557" s="123">
        <f>SUM(E1558)</f>
        <v>110284</v>
      </c>
      <c r="F1557" s="114">
        <f>SUM(F1558)</f>
        <v>92400</v>
      </c>
      <c r="G1557" s="123">
        <f>SUM(G1558)</f>
        <v>92400</v>
      </c>
      <c r="H1557" s="302">
        <f>SUM(H1558)</f>
        <v>92400</v>
      </c>
      <c r="I1557" s="132">
        <f t="shared" si="81"/>
        <v>0</v>
      </c>
      <c r="J1557" s="133">
        <f t="shared" si="80"/>
        <v>0</v>
      </c>
    </row>
    <row r="1558" spans="1:10" s="9" customFormat="1" x14ac:dyDescent="0.2">
      <c r="A1558" s="34"/>
      <c r="B1558" s="10">
        <v>55</v>
      </c>
      <c r="C1558" s="67" t="s">
        <v>19</v>
      </c>
      <c r="D1558" s="114">
        <f>SUM(D1559:D1559)</f>
        <v>89565.52</v>
      </c>
      <c r="E1558" s="123">
        <f>SUM(E1559:E1559)</f>
        <v>110284</v>
      </c>
      <c r="F1558" s="114">
        <f>SUM(F1559:F1559)</f>
        <v>92400</v>
      </c>
      <c r="G1558" s="123">
        <f>SUM(G1559:G1559)</f>
        <v>92400</v>
      </c>
      <c r="H1558" s="302">
        <f>SUM(H1559:H1559)</f>
        <v>92400</v>
      </c>
      <c r="I1558" s="132">
        <f t="shared" si="81"/>
        <v>0</v>
      </c>
      <c r="J1558" s="133">
        <f t="shared" si="80"/>
        <v>0</v>
      </c>
    </row>
    <row r="1559" spans="1:10" s="9" customFormat="1" x14ac:dyDescent="0.2">
      <c r="A1559" s="34"/>
      <c r="B1559" s="6">
        <v>5521</v>
      </c>
      <c r="C1559" s="68" t="s">
        <v>202</v>
      </c>
      <c r="D1559" s="93">
        <v>89565.52</v>
      </c>
      <c r="E1559" s="125">
        <v>110284</v>
      </c>
      <c r="F1559" s="92">
        <v>92400</v>
      </c>
      <c r="G1559" s="125">
        <v>92400</v>
      </c>
      <c r="H1559" s="311">
        <v>92400</v>
      </c>
      <c r="I1559" s="126">
        <f t="shared" si="81"/>
        <v>0</v>
      </c>
      <c r="J1559" s="128">
        <f t="shared" si="80"/>
        <v>0</v>
      </c>
    </row>
    <row r="1560" spans="1:10" s="9" customFormat="1" x14ac:dyDescent="0.2">
      <c r="A1560" s="34" t="s">
        <v>487</v>
      </c>
      <c r="B1560" s="10" t="s">
        <v>488</v>
      </c>
      <c r="C1560" s="177"/>
      <c r="D1560" s="114">
        <f>SUM(D1561+D1566)</f>
        <v>36507.339999999997</v>
      </c>
      <c r="E1560" s="123">
        <f>SUM(E1561+E1566)</f>
        <v>33633</v>
      </c>
      <c r="F1560" s="114">
        <f>SUM(F1561+F1566)</f>
        <v>23202.86</v>
      </c>
      <c r="G1560" s="123">
        <f>SUM(G1561+G1566)</f>
        <v>30802</v>
      </c>
      <c r="H1560" s="302">
        <f>SUM(H1561+H1566)</f>
        <v>30802</v>
      </c>
      <c r="I1560" s="132">
        <f t="shared" si="81"/>
        <v>7599.1399999999994</v>
      </c>
      <c r="J1560" s="133">
        <f t="shared" si="80"/>
        <v>0.32750876400581652</v>
      </c>
    </row>
    <row r="1561" spans="1:10" s="9" customFormat="1" x14ac:dyDescent="0.2">
      <c r="A1561" s="34"/>
      <c r="B1561" s="10">
        <v>50</v>
      </c>
      <c r="C1561" s="67" t="s">
        <v>18</v>
      </c>
      <c r="D1561" s="97">
        <v>22914</v>
      </c>
      <c r="E1561" s="123">
        <f>SUM(E1562+E1565)</f>
        <v>16304</v>
      </c>
      <c r="F1561" s="114">
        <f>SUM(F1562+F1565)</f>
        <v>19191.189999999999</v>
      </c>
      <c r="G1561" s="123">
        <f>SUM(G1562+G1565)</f>
        <v>23827</v>
      </c>
      <c r="H1561" s="302">
        <f>SUM(H1562+H1565)</f>
        <v>23827</v>
      </c>
      <c r="I1561" s="132">
        <f t="shared" si="81"/>
        <v>4635.8100000000013</v>
      </c>
      <c r="J1561" s="133">
        <f t="shared" si="80"/>
        <v>0.24155927798119881</v>
      </c>
    </row>
    <row r="1562" spans="1:10" s="9" customFormat="1" x14ac:dyDescent="0.2">
      <c r="A1562" s="34"/>
      <c r="B1562" s="6">
        <v>500</v>
      </c>
      <c r="C1562" s="68" t="s">
        <v>171</v>
      </c>
      <c r="D1562" s="93"/>
      <c r="E1562" s="125">
        <f>SUM(E1563:E1563)</f>
        <v>12185</v>
      </c>
      <c r="F1562" s="115">
        <f>SUM(F1563:F1564)</f>
        <v>14799.81</v>
      </c>
      <c r="G1562" s="125">
        <f>SUM(G1563:G1563)</f>
        <v>17808</v>
      </c>
      <c r="H1562" s="311">
        <f>SUM(H1563:H1563)</f>
        <v>17808</v>
      </c>
      <c r="I1562" s="126">
        <f t="shared" si="81"/>
        <v>3008.1900000000005</v>
      </c>
      <c r="J1562" s="128">
        <f t="shared" si="80"/>
        <v>0.20325869048318879</v>
      </c>
    </row>
    <row r="1563" spans="1:10" s="9" customFormat="1" x14ac:dyDescent="0.2">
      <c r="A1563" s="34"/>
      <c r="B1563" s="6">
        <v>5002</v>
      </c>
      <c r="C1563" s="68" t="s">
        <v>178</v>
      </c>
      <c r="D1563" s="93"/>
      <c r="E1563" s="125">
        <v>12185</v>
      </c>
      <c r="F1563" s="92">
        <v>14593.81</v>
      </c>
      <c r="G1563" s="125">
        <v>17808</v>
      </c>
      <c r="H1563" s="311">
        <v>17808</v>
      </c>
      <c r="I1563" s="126">
        <f t="shared" si="81"/>
        <v>3214.1900000000005</v>
      </c>
      <c r="J1563" s="128">
        <f t="shared" si="80"/>
        <v>0.22024337715784981</v>
      </c>
    </row>
    <row r="1564" spans="1:10" s="9" customFormat="1" ht="25.5" x14ac:dyDescent="0.2">
      <c r="A1564" s="34"/>
      <c r="B1564" s="6">
        <v>5005</v>
      </c>
      <c r="C1564" s="68" t="s">
        <v>198</v>
      </c>
      <c r="D1564" s="93"/>
      <c r="E1564" s="125"/>
      <c r="F1564" s="92">
        <v>206</v>
      </c>
      <c r="G1564" s="125"/>
      <c r="H1564" s="311"/>
      <c r="I1564" s="126">
        <f t="shared" si="81"/>
        <v>-206</v>
      </c>
      <c r="J1564" s="128">
        <f t="shared" si="80"/>
        <v>-1</v>
      </c>
    </row>
    <row r="1565" spans="1:10" s="9" customFormat="1" x14ac:dyDescent="0.2">
      <c r="A1565" s="34"/>
      <c r="B1565" s="6">
        <v>506</v>
      </c>
      <c r="C1565" s="68" t="s">
        <v>172</v>
      </c>
      <c r="D1565" s="93"/>
      <c r="E1565" s="125">
        <v>4119</v>
      </c>
      <c r="F1565" s="92">
        <v>4391.38</v>
      </c>
      <c r="G1565" s="125">
        <v>6019</v>
      </c>
      <c r="H1565" s="311">
        <v>6019</v>
      </c>
      <c r="I1565" s="126">
        <f t="shared" si="81"/>
        <v>1627.62</v>
      </c>
      <c r="J1565" s="128">
        <f t="shared" si="80"/>
        <v>0.37063975333494259</v>
      </c>
    </row>
    <row r="1566" spans="1:10" s="9" customFormat="1" x14ac:dyDescent="0.2">
      <c r="A1566" s="34"/>
      <c r="B1566" s="10">
        <v>55</v>
      </c>
      <c r="C1566" s="67" t="s">
        <v>19</v>
      </c>
      <c r="D1566" s="97">
        <v>13593.34</v>
      </c>
      <c r="E1566" s="123">
        <f>SUM(E1567:E1569)</f>
        <v>17329</v>
      </c>
      <c r="F1566" s="114">
        <f>SUM(F1567:F1569)</f>
        <v>4011.67</v>
      </c>
      <c r="G1566" s="123">
        <f>SUM(G1567:G1569)</f>
        <v>6975</v>
      </c>
      <c r="H1566" s="302">
        <f>SUM(H1567:H1569)</f>
        <v>6975</v>
      </c>
      <c r="I1566" s="132">
        <f t="shared" si="81"/>
        <v>2963.33</v>
      </c>
      <c r="J1566" s="133">
        <f t="shared" si="80"/>
        <v>0.73867740866023368</v>
      </c>
    </row>
    <row r="1567" spans="1:10" s="9" customFormat="1" x14ac:dyDescent="0.2">
      <c r="A1567" s="34"/>
      <c r="B1567" s="6">
        <v>5521</v>
      </c>
      <c r="C1567" s="68" t="s">
        <v>202</v>
      </c>
      <c r="D1567" s="93"/>
      <c r="E1567" s="125">
        <v>16829</v>
      </c>
      <c r="F1567" s="92">
        <v>3645.87</v>
      </c>
      <c r="G1567" s="125">
        <v>6475</v>
      </c>
      <c r="H1567" s="311">
        <v>6475</v>
      </c>
      <c r="I1567" s="126">
        <f t="shared" si="81"/>
        <v>2829.13</v>
      </c>
      <c r="J1567" s="128">
        <f t="shared" si="80"/>
        <v>0.77598213869391941</v>
      </c>
    </row>
    <row r="1568" spans="1:10" s="9" customFormat="1" x14ac:dyDescent="0.2">
      <c r="A1568" s="34"/>
      <c r="B1568" s="6">
        <v>5521</v>
      </c>
      <c r="C1568" s="68" t="s">
        <v>204</v>
      </c>
      <c r="D1568" s="93"/>
      <c r="E1568" s="125">
        <v>300</v>
      </c>
      <c r="F1568" s="92">
        <v>365.8</v>
      </c>
      <c r="G1568" s="125">
        <v>500</v>
      </c>
      <c r="H1568" s="311">
        <v>500</v>
      </c>
      <c r="I1568" s="126">
        <f t="shared" si="81"/>
        <v>134.19999999999999</v>
      </c>
      <c r="J1568" s="128">
        <f t="shared" si="80"/>
        <v>0.36686714051394209</v>
      </c>
    </row>
    <row r="1569" spans="1:10" s="9" customFormat="1" x14ac:dyDescent="0.2">
      <c r="A1569" s="34"/>
      <c r="B1569" s="6">
        <v>5521</v>
      </c>
      <c r="C1569" s="68" t="s">
        <v>233</v>
      </c>
      <c r="D1569" s="93"/>
      <c r="E1569" s="125">
        <v>200</v>
      </c>
      <c r="F1569" s="115">
        <v>0</v>
      </c>
      <c r="G1569" s="125">
        <v>0</v>
      </c>
      <c r="H1569" s="311">
        <v>0</v>
      </c>
      <c r="I1569" s="126">
        <f t="shared" si="81"/>
        <v>0</v>
      </c>
      <c r="J1569" s="128"/>
    </row>
    <row r="1570" spans="1:10" s="9" customFormat="1" x14ac:dyDescent="0.2">
      <c r="A1570" s="34" t="s">
        <v>489</v>
      </c>
      <c r="B1570" s="10" t="s">
        <v>490</v>
      </c>
      <c r="C1570" s="177"/>
      <c r="D1570" s="114">
        <f>SUM(D1571)</f>
        <v>21192</v>
      </c>
      <c r="E1570" s="123">
        <f>SUM(E1571)</f>
        <v>22062</v>
      </c>
      <c r="F1570" s="114">
        <f>SUM(F1571)</f>
        <v>15116.69</v>
      </c>
      <c r="G1570" s="123">
        <f>SUM(G1571)</f>
        <v>13825</v>
      </c>
      <c r="H1570" s="302">
        <f>SUM(H1571)</f>
        <v>13825</v>
      </c>
      <c r="I1570" s="132">
        <f t="shared" si="81"/>
        <v>-1291.6900000000005</v>
      </c>
      <c r="J1570" s="133">
        <f t="shared" si="80"/>
        <v>-8.5447938669113488E-2</v>
      </c>
    </row>
    <row r="1571" spans="1:10" s="9" customFormat="1" x14ac:dyDescent="0.2">
      <c r="A1571" s="34"/>
      <c r="B1571" s="10">
        <v>55</v>
      </c>
      <c r="C1571" s="67" t="s">
        <v>19</v>
      </c>
      <c r="D1571" s="97">
        <v>21192</v>
      </c>
      <c r="E1571" s="123">
        <f>SUM(E1572:E1572)</f>
        <v>22062</v>
      </c>
      <c r="F1571" s="114">
        <f>SUM(F1572:F1572)</f>
        <v>15116.69</v>
      </c>
      <c r="G1571" s="123">
        <f>SUM(G1572:G1572)</f>
        <v>13825</v>
      </c>
      <c r="H1571" s="302">
        <f>SUM(H1572:H1572)</f>
        <v>13825</v>
      </c>
      <c r="I1571" s="132">
        <f t="shared" si="81"/>
        <v>-1291.6900000000005</v>
      </c>
      <c r="J1571" s="133">
        <f t="shared" si="80"/>
        <v>-8.5447938669113488E-2</v>
      </c>
    </row>
    <row r="1572" spans="1:10" s="9" customFormat="1" x14ac:dyDescent="0.2">
      <c r="A1572" s="34"/>
      <c r="B1572" s="6">
        <v>5521</v>
      </c>
      <c r="C1572" s="68" t="s">
        <v>202</v>
      </c>
      <c r="D1572" s="93"/>
      <c r="E1572" s="125">
        <v>22062</v>
      </c>
      <c r="F1572" s="92">
        <v>15116.69</v>
      </c>
      <c r="G1572" s="233">
        <v>13825</v>
      </c>
      <c r="H1572" s="260">
        <v>13825</v>
      </c>
      <c r="I1572" s="126">
        <f t="shared" si="81"/>
        <v>-1291.6900000000005</v>
      </c>
      <c r="J1572" s="128">
        <f t="shared" si="80"/>
        <v>-8.5447938669113488E-2</v>
      </c>
    </row>
    <row r="1573" spans="1:10" s="9" customFormat="1" x14ac:dyDescent="0.2">
      <c r="A1573" s="34" t="s">
        <v>548</v>
      </c>
      <c r="B1573" s="10" t="s">
        <v>491</v>
      </c>
      <c r="C1573" s="177"/>
      <c r="D1573" s="114">
        <f>SUM(D1574)</f>
        <v>1786.62</v>
      </c>
      <c r="E1573" s="123">
        <f>SUM(E1574)</f>
        <v>3000</v>
      </c>
      <c r="F1573" s="114">
        <f>SUM(F1574)</f>
        <v>839.36</v>
      </c>
      <c r="G1573" s="123">
        <f>SUM(G1574)</f>
        <v>0</v>
      </c>
      <c r="H1573" s="302">
        <f>SUM(H1574)</f>
        <v>0</v>
      </c>
      <c r="I1573" s="132">
        <f t="shared" si="81"/>
        <v>-839.36</v>
      </c>
      <c r="J1573" s="133">
        <f t="shared" ref="J1573:J1636" si="83">SUM(H1573/F1573-1)</f>
        <v>-1</v>
      </c>
    </row>
    <row r="1574" spans="1:10" s="9" customFormat="1" ht="25.5" x14ac:dyDescent="0.2">
      <c r="A1574" s="34"/>
      <c r="B1574" s="23">
        <v>413</v>
      </c>
      <c r="C1574" s="70" t="s">
        <v>98</v>
      </c>
      <c r="D1574" s="88">
        <v>1786.62</v>
      </c>
      <c r="E1574" s="123">
        <f>SUM(E1575:E1575)</f>
        <v>3000</v>
      </c>
      <c r="F1574" s="114">
        <f>SUM(F1575:F1575)</f>
        <v>839.36</v>
      </c>
      <c r="G1574" s="232">
        <v>0</v>
      </c>
      <c r="H1574" s="74">
        <v>0</v>
      </c>
      <c r="I1574" s="132">
        <f t="shared" ref="I1574:I1637" si="84">H1574-F1574</f>
        <v>-839.36</v>
      </c>
      <c r="J1574" s="133">
        <f t="shared" si="83"/>
        <v>-1</v>
      </c>
    </row>
    <row r="1575" spans="1:10" s="9" customFormat="1" x14ac:dyDescent="0.2">
      <c r="A1575" s="34"/>
      <c r="B1575" s="21">
        <v>4134</v>
      </c>
      <c r="C1575" s="69" t="s">
        <v>457</v>
      </c>
      <c r="D1575" s="91"/>
      <c r="E1575" s="125">
        <v>3000</v>
      </c>
      <c r="F1575" s="92">
        <v>839.36</v>
      </c>
      <c r="G1575" s="232"/>
      <c r="H1575" s="74"/>
      <c r="I1575" s="126">
        <f t="shared" si="84"/>
        <v>-839.36</v>
      </c>
      <c r="J1575" s="128">
        <f t="shared" si="83"/>
        <v>-1</v>
      </c>
    </row>
    <row r="1576" spans="1:10" s="9" customFormat="1" x14ac:dyDescent="0.2">
      <c r="A1576" s="34" t="s">
        <v>492</v>
      </c>
      <c r="B1576" s="10" t="s">
        <v>510</v>
      </c>
      <c r="C1576" s="69"/>
      <c r="D1576" s="114">
        <f>SUM(D1577+D1581)</f>
        <v>75752</v>
      </c>
      <c r="E1576" s="123">
        <f>SUM(E1577+E1581)</f>
        <v>86850</v>
      </c>
      <c r="F1576" s="114">
        <f>SUM(F1577+F1581)</f>
        <v>75240.28</v>
      </c>
      <c r="G1576" s="123">
        <f>SUM(G1577+G1581)</f>
        <v>77050</v>
      </c>
      <c r="H1576" s="302">
        <f>SUM(H1577+H1581)</f>
        <v>77050</v>
      </c>
      <c r="I1576" s="132">
        <f t="shared" si="84"/>
        <v>1809.7200000000012</v>
      </c>
      <c r="J1576" s="133">
        <f t="shared" si="83"/>
        <v>2.4052542069221472E-2</v>
      </c>
    </row>
    <row r="1577" spans="1:10" s="9" customFormat="1" x14ac:dyDescent="0.2">
      <c r="A1577" s="34"/>
      <c r="B1577" s="10">
        <v>50</v>
      </c>
      <c r="C1577" s="67" t="s">
        <v>18</v>
      </c>
      <c r="D1577" s="97">
        <v>58191</v>
      </c>
      <c r="E1577" s="123">
        <f>SUM(E1578+E1580)</f>
        <v>63600</v>
      </c>
      <c r="F1577" s="114">
        <f>SUM(F1578+F1580)</f>
        <v>56825.149999999994</v>
      </c>
      <c r="G1577" s="123">
        <f>SUM(G1578+G1580)</f>
        <v>60050</v>
      </c>
      <c r="H1577" s="302">
        <f>SUM(H1578+H1580)</f>
        <v>60050</v>
      </c>
      <c r="I1577" s="132">
        <f t="shared" si="84"/>
        <v>3224.8500000000058</v>
      </c>
      <c r="J1577" s="133">
        <f t="shared" si="83"/>
        <v>5.6750400130928025E-2</v>
      </c>
    </row>
    <row r="1578" spans="1:10" s="9" customFormat="1" x14ac:dyDescent="0.2">
      <c r="A1578" s="34"/>
      <c r="B1578" s="6">
        <v>500</v>
      </c>
      <c r="C1578" s="68" t="s">
        <v>171</v>
      </c>
      <c r="D1578" s="93"/>
      <c r="E1578" s="125">
        <f>SUM(E1579:E1579)</f>
        <v>47534</v>
      </c>
      <c r="F1578" s="115">
        <f>SUM(F1579:F1579)</f>
        <v>43305.38</v>
      </c>
      <c r="G1578" s="125">
        <f>SUM(G1579:G1579)</f>
        <v>44880</v>
      </c>
      <c r="H1578" s="311">
        <f>SUM(H1579:H1579)</f>
        <v>44880</v>
      </c>
      <c r="I1578" s="126">
        <f t="shared" si="84"/>
        <v>1574.6200000000026</v>
      </c>
      <c r="J1578" s="128">
        <f t="shared" si="83"/>
        <v>3.6360840154271878E-2</v>
      </c>
    </row>
    <row r="1579" spans="1:10" s="9" customFormat="1" x14ac:dyDescent="0.2">
      <c r="A1579" s="34"/>
      <c r="B1579" s="6">
        <v>5002</v>
      </c>
      <c r="C1579" s="68" t="s">
        <v>178</v>
      </c>
      <c r="D1579" s="93"/>
      <c r="E1579" s="125">
        <v>47534</v>
      </c>
      <c r="F1579" s="92">
        <v>43305.38</v>
      </c>
      <c r="G1579" s="125">
        <v>44880</v>
      </c>
      <c r="H1579" s="311">
        <v>44880</v>
      </c>
      <c r="I1579" s="126">
        <f t="shared" si="84"/>
        <v>1574.6200000000026</v>
      </c>
      <c r="J1579" s="128">
        <f t="shared" si="83"/>
        <v>3.6360840154271878E-2</v>
      </c>
    </row>
    <row r="1580" spans="1:10" s="9" customFormat="1" x14ac:dyDescent="0.2">
      <c r="A1580" s="34"/>
      <c r="B1580" s="6">
        <v>506</v>
      </c>
      <c r="C1580" s="68" t="s">
        <v>172</v>
      </c>
      <c r="D1580" s="93"/>
      <c r="E1580" s="125">
        <v>16066</v>
      </c>
      <c r="F1580" s="92">
        <v>13519.77</v>
      </c>
      <c r="G1580" s="125">
        <v>15170</v>
      </c>
      <c r="H1580" s="311">
        <v>15170</v>
      </c>
      <c r="I1580" s="126">
        <f t="shared" si="84"/>
        <v>1650.2299999999996</v>
      </c>
      <c r="J1580" s="128">
        <f t="shared" si="83"/>
        <v>0.12206050842580907</v>
      </c>
    </row>
    <row r="1581" spans="1:10" s="9" customFormat="1" x14ac:dyDescent="0.2">
      <c r="A1581" s="34"/>
      <c r="B1581" s="10">
        <v>55</v>
      </c>
      <c r="C1581" s="67" t="s">
        <v>19</v>
      </c>
      <c r="D1581" s="97">
        <v>17561</v>
      </c>
      <c r="E1581" s="120">
        <f>SUM(E1582:E1593)</f>
        <v>23250</v>
      </c>
      <c r="F1581" s="107">
        <f>SUM(F1582:F1593)</f>
        <v>18415.129999999997</v>
      </c>
      <c r="G1581" s="120">
        <f>SUM(G1582:G1593)</f>
        <v>17000</v>
      </c>
      <c r="H1581" s="294">
        <f>SUM(H1582:H1593)</f>
        <v>17000</v>
      </c>
      <c r="I1581" s="132">
        <f t="shared" si="84"/>
        <v>-1415.1299999999974</v>
      </c>
      <c r="J1581" s="133">
        <f t="shared" si="83"/>
        <v>-7.6846049960005547E-2</v>
      </c>
    </row>
    <row r="1582" spans="1:10" x14ac:dyDescent="0.2">
      <c r="A1582" s="36"/>
      <c r="B1582" s="6">
        <v>5500</v>
      </c>
      <c r="C1582" s="68" t="s">
        <v>20</v>
      </c>
      <c r="D1582" s="93"/>
      <c r="E1582" s="124">
        <v>50</v>
      </c>
      <c r="F1582" s="92">
        <v>26.16</v>
      </c>
      <c r="G1582" s="124">
        <v>100</v>
      </c>
      <c r="H1582" s="293">
        <v>100</v>
      </c>
      <c r="I1582" s="126">
        <f t="shared" si="84"/>
        <v>73.84</v>
      </c>
      <c r="J1582" s="128">
        <f t="shared" si="83"/>
        <v>2.8226299694189603</v>
      </c>
    </row>
    <row r="1583" spans="1:10" x14ac:dyDescent="0.2">
      <c r="A1583" s="36"/>
      <c r="B1583" s="6">
        <v>5503</v>
      </c>
      <c r="C1583" s="68" t="s">
        <v>21</v>
      </c>
      <c r="D1583" s="93"/>
      <c r="E1583" s="124"/>
      <c r="F1583" s="92">
        <v>0</v>
      </c>
      <c r="G1583" s="124">
        <v>100</v>
      </c>
      <c r="H1583" s="293">
        <v>100</v>
      </c>
      <c r="I1583" s="126">
        <f t="shared" si="84"/>
        <v>100</v>
      </c>
      <c r="J1583" s="128"/>
    </row>
    <row r="1584" spans="1:10" s="9" customFormat="1" x14ac:dyDescent="0.2">
      <c r="A1584" s="34"/>
      <c r="B1584" s="6">
        <v>5504</v>
      </c>
      <c r="C1584" s="68" t="s">
        <v>22</v>
      </c>
      <c r="D1584" s="93"/>
      <c r="E1584" s="124">
        <v>200</v>
      </c>
      <c r="F1584" s="158">
        <v>0</v>
      </c>
      <c r="G1584" s="124">
        <v>0</v>
      </c>
      <c r="H1584" s="293">
        <v>0</v>
      </c>
      <c r="I1584" s="126">
        <f t="shared" si="84"/>
        <v>0</v>
      </c>
      <c r="J1584" s="128"/>
    </row>
    <row r="1585" spans="1:10" s="9" customFormat="1" ht="25.5" x14ac:dyDescent="0.2">
      <c r="A1585" s="34"/>
      <c r="B1585" s="6">
        <v>5511</v>
      </c>
      <c r="C1585" s="68" t="s">
        <v>173</v>
      </c>
      <c r="D1585" s="93"/>
      <c r="E1585" s="124">
        <v>10100</v>
      </c>
      <c r="F1585" s="92">
        <v>8355.3700000000008</v>
      </c>
      <c r="G1585" s="124">
        <v>9000</v>
      </c>
      <c r="H1585" s="293">
        <v>9000</v>
      </c>
      <c r="I1585" s="126">
        <f t="shared" si="84"/>
        <v>644.6299999999992</v>
      </c>
      <c r="J1585" s="128">
        <f t="shared" si="83"/>
        <v>7.7151580360893535E-2</v>
      </c>
    </row>
    <row r="1586" spans="1:10" s="9" customFormat="1" x14ac:dyDescent="0.2">
      <c r="A1586" s="34"/>
      <c r="B1586" s="6">
        <v>5513</v>
      </c>
      <c r="C1586" s="68" t="s">
        <v>23</v>
      </c>
      <c r="D1586" s="93"/>
      <c r="E1586" s="124">
        <v>100</v>
      </c>
      <c r="F1586" s="92">
        <v>0</v>
      </c>
      <c r="G1586" s="124">
        <v>100</v>
      </c>
      <c r="H1586" s="293">
        <v>100</v>
      </c>
      <c r="I1586" s="126">
        <f t="shared" si="84"/>
        <v>100</v>
      </c>
      <c r="J1586" s="128"/>
    </row>
    <row r="1587" spans="1:10" s="9" customFormat="1" x14ac:dyDescent="0.2">
      <c r="A1587" s="34"/>
      <c r="B1587" s="6">
        <v>5514</v>
      </c>
      <c r="C1587" s="68" t="s">
        <v>174</v>
      </c>
      <c r="D1587" s="93"/>
      <c r="E1587" s="124">
        <v>100</v>
      </c>
      <c r="F1587" s="92">
        <v>69</v>
      </c>
      <c r="G1587" s="124">
        <v>200</v>
      </c>
      <c r="H1587" s="293">
        <v>200</v>
      </c>
      <c r="I1587" s="126">
        <f t="shared" si="84"/>
        <v>131</v>
      </c>
      <c r="J1587" s="128">
        <f t="shared" si="83"/>
        <v>1.8985507246376812</v>
      </c>
    </row>
    <row r="1588" spans="1:10" s="9" customFormat="1" x14ac:dyDescent="0.2">
      <c r="A1588" s="34"/>
      <c r="B1588" s="6">
        <v>5515</v>
      </c>
      <c r="C1588" s="68" t="s">
        <v>24</v>
      </c>
      <c r="D1588" s="93"/>
      <c r="E1588" s="124">
        <v>200</v>
      </c>
      <c r="F1588" s="92">
        <v>84</v>
      </c>
      <c r="G1588" s="124">
        <v>200</v>
      </c>
      <c r="H1588" s="293">
        <v>200</v>
      </c>
      <c r="I1588" s="126">
        <f t="shared" si="84"/>
        <v>116</v>
      </c>
      <c r="J1588" s="128">
        <f t="shared" si="83"/>
        <v>1.3809523809523809</v>
      </c>
    </row>
    <row r="1589" spans="1:10" s="9" customFormat="1" x14ac:dyDescent="0.2">
      <c r="A1589" s="34"/>
      <c r="B1589" s="6">
        <v>5521</v>
      </c>
      <c r="C1589" s="68" t="s">
        <v>85</v>
      </c>
      <c r="D1589" s="93"/>
      <c r="E1589" s="124">
        <v>12000</v>
      </c>
      <c r="F1589" s="92">
        <v>9458.4599999999991</v>
      </c>
      <c r="G1589" s="124">
        <v>6600</v>
      </c>
      <c r="H1589" s="293">
        <v>6600</v>
      </c>
      <c r="I1589" s="126">
        <f t="shared" si="84"/>
        <v>-2858.4599999999991</v>
      </c>
      <c r="J1589" s="128">
        <f t="shared" si="83"/>
        <v>-0.30221198799804616</v>
      </c>
    </row>
    <row r="1590" spans="1:10" s="9" customFormat="1" x14ac:dyDescent="0.2">
      <c r="A1590" s="34"/>
      <c r="B1590" s="6">
        <v>5522</v>
      </c>
      <c r="C1590" s="68" t="s">
        <v>66</v>
      </c>
      <c r="D1590" s="93"/>
      <c r="E1590" s="124">
        <v>100</v>
      </c>
      <c r="F1590" s="92">
        <v>41.62</v>
      </c>
      <c r="G1590" s="124">
        <v>100</v>
      </c>
      <c r="H1590" s="293">
        <v>100</v>
      </c>
      <c r="I1590" s="126">
        <f t="shared" si="84"/>
        <v>58.38</v>
      </c>
      <c r="J1590" s="128">
        <f t="shared" si="83"/>
        <v>1.4026910139356081</v>
      </c>
    </row>
    <row r="1591" spans="1:10" s="9" customFormat="1" x14ac:dyDescent="0.2">
      <c r="A1591" s="34"/>
      <c r="B1591" s="6">
        <v>5524</v>
      </c>
      <c r="C1591" s="68" t="s">
        <v>26</v>
      </c>
      <c r="D1591" s="93"/>
      <c r="E1591" s="124">
        <v>200</v>
      </c>
      <c r="F1591" s="92">
        <v>201</v>
      </c>
      <c r="G1591" s="124">
        <v>200</v>
      </c>
      <c r="H1591" s="293">
        <v>200</v>
      </c>
      <c r="I1591" s="126">
        <f t="shared" si="84"/>
        <v>-1</v>
      </c>
      <c r="J1591" s="128">
        <f t="shared" si="83"/>
        <v>-4.9751243781094301E-3</v>
      </c>
    </row>
    <row r="1592" spans="1:10" s="9" customFormat="1" x14ac:dyDescent="0.2">
      <c r="A1592" s="34"/>
      <c r="B1592" s="6">
        <v>5525</v>
      </c>
      <c r="C1592" s="68" t="s">
        <v>40</v>
      </c>
      <c r="D1592" s="93"/>
      <c r="E1592" s="124"/>
      <c r="F1592" s="158">
        <v>0</v>
      </c>
      <c r="G1592" s="124">
        <v>200</v>
      </c>
      <c r="H1592" s="293">
        <v>200</v>
      </c>
      <c r="I1592" s="126">
        <f t="shared" si="84"/>
        <v>200</v>
      </c>
      <c r="J1592" s="128"/>
    </row>
    <row r="1593" spans="1:10" s="9" customFormat="1" x14ac:dyDescent="0.2">
      <c r="A1593" s="34"/>
      <c r="B1593" s="6">
        <v>5540</v>
      </c>
      <c r="C1593" s="68" t="s">
        <v>185</v>
      </c>
      <c r="D1593" s="93"/>
      <c r="E1593" s="124">
        <v>200</v>
      </c>
      <c r="F1593" s="92">
        <v>179.52</v>
      </c>
      <c r="G1593" s="124">
        <v>200</v>
      </c>
      <c r="H1593" s="293">
        <v>200</v>
      </c>
      <c r="I1593" s="126">
        <f t="shared" si="84"/>
        <v>20.47999999999999</v>
      </c>
      <c r="J1593" s="128">
        <f t="shared" si="83"/>
        <v>0.11408199643493755</v>
      </c>
    </row>
    <row r="1594" spans="1:10" s="9" customFormat="1" x14ac:dyDescent="0.2">
      <c r="A1594" s="34" t="s">
        <v>247</v>
      </c>
      <c r="B1594" s="10" t="s">
        <v>248</v>
      </c>
      <c r="C1594" s="67"/>
      <c r="D1594" s="98">
        <f>SUM(D1595+D1596)</f>
        <v>23804.66</v>
      </c>
      <c r="E1594" s="245">
        <f>SUM(E1595+E1596)</f>
        <v>3504</v>
      </c>
      <c r="F1594" s="108">
        <f>SUM(F1595+F1596+F1600)</f>
        <v>7038.82</v>
      </c>
      <c r="G1594" s="245">
        <f>SUM(G1596)</f>
        <v>0</v>
      </c>
      <c r="H1594" s="309">
        <f>SUM(H1596)</f>
        <v>0</v>
      </c>
      <c r="I1594" s="132">
        <f t="shared" si="84"/>
        <v>-7038.82</v>
      </c>
      <c r="J1594" s="133">
        <f t="shared" si="83"/>
        <v>-1</v>
      </c>
    </row>
    <row r="1595" spans="1:10" s="9" customFormat="1" x14ac:dyDescent="0.2">
      <c r="A1595" s="34"/>
      <c r="B1595" s="10">
        <v>50</v>
      </c>
      <c r="C1595" s="67" t="s">
        <v>18</v>
      </c>
      <c r="D1595" s="98">
        <v>951.91</v>
      </c>
      <c r="E1595" s="245">
        <v>0</v>
      </c>
      <c r="F1595" s="108">
        <v>0</v>
      </c>
      <c r="G1595" s="245"/>
      <c r="H1595" s="309"/>
      <c r="I1595" s="132">
        <f t="shared" si="84"/>
        <v>0</v>
      </c>
      <c r="J1595" s="133"/>
    </row>
    <row r="1596" spans="1:10" s="9" customFormat="1" x14ac:dyDescent="0.2">
      <c r="A1596" s="36"/>
      <c r="B1596" s="10">
        <v>55</v>
      </c>
      <c r="C1596" s="67" t="s">
        <v>19</v>
      </c>
      <c r="D1596" s="97">
        <v>22852.75</v>
      </c>
      <c r="E1596" s="245">
        <f>SUM(E1597+E1598)</f>
        <v>3504</v>
      </c>
      <c r="F1596" s="108">
        <f>SUM(F1597+F1598)</f>
        <v>6092.82</v>
      </c>
      <c r="G1596" s="232">
        <v>0</v>
      </c>
      <c r="H1596" s="74">
        <v>0</v>
      </c>
      <c r="I1596" s="132">
        <f t="shared" si="84"/>
        <v>-6092.82</v>
      </c>
      <c r="J1596" s="133">
        <f t="shared" si="83"/>
        <v>-1</v>
      </c>
    </row>
    <row r="1597" spans="1:10" s="9" customFormat="1" x14ac:dyDescent="0.2">
      <c r="A1597" s="36"/>
      <c r="B1597" s="25">
        <v>5503</v>
      </c>
      <c r="C1597" s="69" t="s">
        <v>21</v>
      </c>
      <c r="D1597" s="91"/>
      <c r="E1597" s="246">
        <v>2000</v>
      </c>
      <c r="F1597" s="92">
        <v>3745.68</v>
      </c>
      <c r="G1597" s="232"/>
      <c r="H1597" s="74"/>
      <c r="I1597" s="126">
        <f t="shared" si="84"/>
        <v>-3745.68</v>
      </c>
      <c r="J1597" s="128">
        <f t="shared" si="83"/>
        <v>-1</v>
      </c>
    </row>
    <row r="1598" spans="1:10" s="9" customFormat="1" x14ac:dyDescent="0.2">
      <c r="A1598" s="36"/>
      <c r="B1598" s="6">
        <v>5525</v>
      </c>
      <c r="C1598" s="68" t="s">
        <v>40</v>
      </c>
      <c r="D1598" s="93"/>
      <c r="E1598" s="246">
        <v>1504</v>
      </c>
      <c r="F1598" s="92">
        <v>2347.14</v>
      </c>
      <c r="G1598" s="232"/>
      <c r="H1598" s="74"/>
      <c r="I1598" s="126">
        <f t="shared" si="84"/>
        <v>-2347.14</v>
      </c>
      <c r="J1598" s="128">
        <f t="shared" si="83"/>
        <v>-1</v>
      </c>
    </row>
    <row r="1599" spans="1:10" s="9" customFormat="1" ht="38.25" x14ac:dyDescent="0.2">
      <c r="A1599" s="36" t="s">
        <v>485</v>
      </c>
      <c r="B1599" s="21"/>
      <c r="C1599" s="59" t="s">
        <v>284</v>
      </c>
      <c r="D1599" s="87"/>
      <c r="E1599" s="246">
        <f>SUM(E1597:E1598)</f>
        <v>3504</v>
      </c>
      <c r="F1599" s="109">
        <f>SUM(F1597:F1598)</f>
        <v>6092.82</v>
      </c>
      <c r="G1599" s="232"/>
      <c r="H1599" s="74"/>
      <c r="I1599" s="126">
        <f t="shared" si="84"/>
        <v>-6092.82</v>
      </c>
      <c r="J1599" s="128">
        <f t="shared" si="83"/>
        <v>-1</v>
      </c>
    </row>
    <row r="1600" spans="1:10" s="9" customFormat="1" x14ac:dyDescent="0.2">
      <c r="A1600" s="36"/>
      <c r="B1600" s="10">
        <v>55</v>
      </c>
      <c r="C1600" s="57" t="s">
        <v>19</v>
      </c>
      <c r="D1600" s="87"/>
      <c r="E1600" s="246"/>
      <c r="F1600" s="108">
        <f>SUM(F1601)</f>
        <v>946</v>
      </c>
      <c r="G1600" s="232"/>
      <c r="H1600" s="74"/>
      <c r="I1600" s="126">
        <f t="shared" si="84"/>
        <v>-946</v>
      </c>
      <c r="J1600" s="128">
        <f t="shared" si="83"/>
        <v>-1</v>
      </c>
    </row>
    <row r="1601" spans="1:10" s="9" customFormat="1" x14ac:dyDescent="0.2">
      <c r="A1601" s="36"/>
      <c r="B1601" s="6">
        <v>5525</v>
      </c>
      <c r="C1601" s="56" t="s">
        <v>40</v>
      </c>
      <c r="D1601" s="87"/>
      <c r="E1601" s="246"/>
      <c r="F1601" s="109">
        <f>SUM(F1602)</f>
        <v>946</v>
      </c>
      <c r="G1601" s="232"/>
      <c r="H1601" s="74"/>
      <c r="I1601" s="126">
        <f t="shared" si="84"/>
        <v>-946</v>
      </c>
      <c r="J1601" s="128">
        <f t="shared" si="83"/>
        <v>-1</v>
      </c>
    </row>
    <row r="1602" spans="1:10" s="9" customFormat="1" ht="25.5" x14ac:dyDescent="0.2">
      <c r="A1602" s="36" t="s">
        <v>739</v>
      </c>
      <c r="B1602" s="21">
        <v>14009</v>
      </c>
      <c r="C1602" s="59" t="s">
        <v>740</v>
      </c>
      <c r="D1602" s="87"/>
      <c r="E1602" s="246"/>
      <c r="F1602" s="109">
        <v>946</v>
      </c>
      <c r="G1602" s="232"/>
      <c r="H1602" s="74"/>
      <c r="I1602" s="126">
        <f t="shared" si="84"/>
        <v>-946</v>
      </c>
      <c r="J1602" s="128">
        <f t="shared" si="83"/>
        <v>-1</v>
      </c>
    </row>
    <row r="1603" spans="1:10" s="9" customFormat="1" x14ac:dyDescent="0.2">
      <c r="A1603" s="34" t="s">
        <v>59</v>
      </c>
      <c r="B1603" s="13" t="s">
        <v>156</v>
      </c>
      <c r="C1603" s="177"/>
      <c r="D1603" s="107">
        <f>SUM(D1604+D1606+D1609)</f>
        <v>14483.4</v>
      </c>
      <c r="E1603" s="120">
        <f>SUM(E1604+E1606+E1609)</f>
        <v>8215</v>
      </c>
      <c r="F1603" s="279">
        <f>SUM(F1604+F1606+F1609)</f>
        <v>7626.12</v>
      </c>
      <c r="G1603" s="120">
        <f>SUM(G1604+G1606+G1609)</f>
        <v>7150</v>
      </c>
      <c r="H1603" s="294">
        <f>SUM(H1604+H1606+H1609)</f>
        <v>7150</v>
      </c>
      <c r="I1603" s="132">
        <f t="shared" si="84"/>
        <v>-476.11999999999989</v>
      </c>
      <c r="J1603" s="133">
        <f t="shared" si="83"/>
        <v>-6.2432796756410891E-2</v>
      </c>
    </row>
    <row r="1604" spans="1:10" s="9" customFormat="1" ht="25.5" x14ac:dyDescent="0.2">
      <c r="A1604" s="36"/>
      <c r="B1604" s="23">
        <v>413</v>
      </c>
      <c r="C1604" s="70" t="s">
        <v>98</v>
      </c>
      <c r="D1604" s="88">
        <v>6710</v>
      </c>
      <c r="E1604" s="121">
        <f>SUM(E1605)</f>
        <v>5563</v>
      </c>
      <c r="F1604" s="88">
        <f>SUM(F1605)</f>
        <v>5560</v>
      </c>
      <c r="G1604" s="121">
        <f>SUM(G1605)</f>
        <v>5600</v>
      </c>
      <c r="H1604" s="298">
        <f>SUM(H1605)</f>
        <v>5600</v>
      </c>
      <c r="I1604" s="132">
        <f t="shared" si="84"/>
        <v>40</v>
      </c>
      <c r="J1604" s="133">
        <f t="shared" si="83"/>
        <v>7.194244604316502E-3</v>
      </c>
    </row>
    <row r="1605" spans="1:10" s="9" customFormat="1" x14ac:dyDescent="0.2">
      <c r="A1605" s="36" t="s">
        <v>486</v>
      </c>
      <c r="B1605" s="21">
        <v>4134</v>
      </c>
      <c r="C1605" s="69" t="s">
        <v>190</v>
      </c>
      <c r="D1605" s="91"/>
      <c r="E1605" s="122">
        <v>5563</v>
      </c>
      <c r="F1605" s="92">
        <v>5560</v>
      </c>
      <c r="G1605" s="122">
        <v>5600</v>
      </c>
      <c r="H1605" s="299">
        <v>5600</v>
      </c>
      <c r="I1605" s="126">
        <f t="shared" si="84"/>
        <v>40</v>
      </c>
      <c r="J1605" s="128">
        <f t="shared" si="83"/>
        <v>7.194244604316502E-3</v>
      </c>
    </row>
    <row r="1606" spans="1:10" s="9" customFormat="1" x14ac:dyDescent="0.2">
      <c r="A1606" s="36" t="s">
        <v>549</v>
      </c>
      <c r="B1606" s="10">
        <v>50</v>
      </c>
      <c r="C1606" s="67" t="s">
        <v>511</v>
      </c>
      <c r="D1606" s="97">
        <v>6280.42</v>
      </c>
      <c r="E1606" s="120">
        <f>SUM(E1607+E1608)</f>
        <v>1652</v>
      </c>
      <c r="F1606" s="279">
        <f>SUM(F1607+F1608)</f>
        <v>1746.87</v>
      </c>
      <c r="G1606" s="120">
        <f>SUM(G1607+G1608)</f>
        <v>1550</v>
      </c>
      <c r="H1606" s="294">
        <f>SUM(H1607+H1608)</f>
        <v>1550</v>
      </c>
      <c r="I1606" s="132">
        <f t="shared" si="84"/>
        <v>-196.86999999999989</v>
      </c>
      <c r="J1606" s="133">
        <f t="shared" si="83"/>
        <v>-0.11269871255445452</v>
      </c>
    </row>
    <row r="1607" spans="1:10" s="9" customFormat="1" x14ac:dyDescent="0.2">
      <c r="A1607" s="36"/>
      <c r="B1607" s="6">
        <v>5050</v>
      </c>
      <c r="C1607" s="68" t="s">
        <v>65</v>
      </c>
      <c r="D1607" s="93"/>
      <c r="E1607" s="124">
        <v>994</v>
      </c>
      <c r="F1607" s="92">
        <v>1050.74</v>
      </c>
      <c r="G1607" s="124">
        <v>932</v>
      </c>
      <c r="H1607" s="293">
        <v>932</v>
      </c>
      <c r="I1607" s="126">
        <f t="shared" si="84"/>
        <v>-118.74000000000001</v>
      </c>
      <c r="J1607" s="128">
        <f t="shared" si="83"/>
        <v>-0.11300607191122447</v>
      </c>
    </row>
    <row r="1608" spans="1:10" s="9" customFormat="1" x14ac:dyDescent="0.2">
      <c r="A1608" s="36"/>
      <c r="B1608" s="6">
        <v>506</v>
      </c>
      <c r="C1608" s="68" t="s">
        <v>172</v>
      </c>
      <c r="D1608" s="93"/>
      <c r="E1608" s="124">
        <v>658</v>
      </c>
      <c r="F1608" s="92">
        <v>696.13</v>
      </c>
      <c r="G1608" s="124">
        <v>618</v>
      </c>
      <c r="H1608" s="293">
        <v>618</v>
      </c>
      <c r="I1608" s="126">
        <f t="shared" si="84"/>
        <v>-78.13</v>
      </c>
      <c r="J1608" s="128">
        <f t="shared" si="83"/>
        <v>-0.11223478373292339</v>
      </c>
    </row>
    <row r="1609" spans="1:10" s="9" customFormat="1" x14ac:dyDescent="0.2">
      <c r="A1609" s="34"/>
      <c r="B1609" s="24">
        <v>55</v>
      </c>
      <c r="C1609" s="58" t="s">
        <v>19</v>
      </c>
      <c r="D1609" s="94">
        <v>1492.98</v>
      </c>
      <c r="E1609" s="123">
        <f>SUM(E1610)</f>
        <v>1000</v>
      </c>
      <c r="F1609" s="114">
        <f>SUM(F1610)</f>
        <v>319.25</v>
      </c>
      <c r="G1609" s="232"/>
      <c r="H1609" s="74"/>
      <c r="I1609" s="126">
        <f t="shared" si="84"/>
        <v>-319.25</v>
      </c>
      <c r="J1609" s="128">
        <f t="shared" si="83"/>
        <v>-1</v>
      </c>
    </row>
    <row r="1610" spans="1:10" s="9" customFormat="1" x14ac:dyDescent="0.2">
      <c r="A1610" s="34"/>
      <c r="B1610" s="6">
        <v>5525</v>
      </c>
      <c r="C1610" s="68" t="s">
        <v>40</v>
      </c>
      <c r="D1610" s="93"/>
      <c r="E1610" s="125">
        <f>SUM(E1611:E1613)</f>
        <v>1000</v>
      </c>
      <c r="F1610" s="115">
        <f>SUM(F1611:F1613)</f>
        <v>319.25</v>
      </c>
      <c r="G1610" s="232"/>
      <c r="H1610" s="74"/>
      <c r="I1610" s="126">
        <f t="shared" si="84"/>
        <v>-319.25</v>
      </c>
      <c r="J1610" s="128">
        <f t="shared" si="83"/>
        <v>-1</v>
      </c>
    </row>
    <row r="1611" spans="1:10" s="9" customFormat="1" x14ac:dyDescent="0.2">
      <c r="A1611" s="36" t="s">
        <v>486</v>
      </c>
      <c r="B1611" s="24"/>
      <c r="C1611" s="69" t="s">
        <v>2</v>
      </c>
      <c r="D1611" s="91"/>
      <c r="E1611" s="125">
        <v>700</v>
      </c>
      <c r="F1611" s="115">
        <v>0</v>
      </c>
      <c r="G1611" s="232"/>
      <c r="H1611" s="74"/>
      <c r="I1611" s="126">
        <f t="shared" si="84"/>
        <v>0</v>
      </c>
      <c r="J1611" s="128"/>
    </row>
    <row r="1612" spans="1:10" s="9" customFormat="1" x14ac:dyDescent="0.2">
      <c r="A1612" s="36" t="s">
        <v>486</v>
      </c>
      <c r="B1612" s="24"/>
      <c r="C1612" s="69" t="s">
        <v>249</v>
      </c>
      <c r="D1612" s="91"/>
      <c r="E1612" s="125">
        <v>240</v>
      </c>
      <c r="F1612" s="92">
        <v>258</v>
      </c>
      <c r="G1612" s="232"/>
      <c r="H1612" s="74"/>
      <c r="I1612" s="126">
        <f t="shared" si="84"/>
        <v>-258</v>
      </c>
      <c r="J1612" s="128">
        <f t="shared" si="83"/>
        <v>-1</v>
      </c>
    </row>
    <row r="1613" spans="1:10" s="9" customFormat="1" ht="26.25" thickBot="1" x14ac:dyDescent="0.25">
      <c r="A1613" s="36" t="s">
        <v>486</v>
      </c>
      <c r="B1613" s="53"/>
      <c r="C1613" s="73" t="s">
        <v>250</v>
      </c>
      <c r="D1613" s="104"/>
      <c r="E1613" s="247">
        <v>60</v>
      </c>
      <c r="F1613" s="283">
        <v>61.25</v>
      </c>
      <c r="G1613" s="259"/>
      <c r="H1613" s="322"/>
      <c r="I1613" s="126">
        <f t="shared" si="84"/>
        <v>-61.25</v>
      </c>
      <c r="J1613" s="128">
        <f t="shared" si="83"/>
        <v>-1</v>
      </c>
    </row>
    <row r="1614" spans="1:10" ht="13.5" thickBot="1" x14ac:dyDescent="0.25">
      <c r="A1614" s="209" t="s">
        <v>60</v>
      </c>
      <c r="B1614" s="181" t="s">
        <v>130</v>
      </c>
      <c r="C1614" s="212"/>
      <c r="D1614" s="213">
        <f>SUM(D1615+D1629+D1632+D1648+D1654+D1671+D1683+D1688+D1707+D1719+D1726+D1734+D1739+D1743+D1746+D1757+D1760)</f>
        <v>780783.47999999986</v>
      </c>
      <c r="E1614" s="215">
        <f>SUM(E1615+E1629+E1632+E1648+E1654+E1671+E1683+E1688+E1707+E1719+E1726+E1734+E1739+E1743+E1746+E1757+E1760)</f>
        <v>882305</v>
      </c>
      <c r="F1614" s="284">
        <f>SUM(F1615+F1625+F1629+F1632+F1648+F1654+F1671+F1683+F1688+F1707+F1719+F1726+F1734+F1739+F1743+F1746+F1757+F1760)</f>
        <v>805088.79</v>
      </c>
      <c r="G1614" s="215">
        <f>SUM(G1615+G1625+G1629+G1632+G1648+G1654+G1671+G1683+G1688+G1707+G1719+G1726+G1734+G1739+G1743+G1746+G1757+G1760)</f>
        <v>918760</v>
      </c>
      <c r="H1614" s="304">
        <f>SUM(H1615+H1625+H1629+H1632+H1648+H1654+H1671+H1683+H1688+H1707+H1719+H1726+H1734+H1739+H1743+H1746+H1757+H1760)</f>
        <v>918760</v>
      </c>
      <c r="I1614" s="184">
        <f t="shared" si="84"/>
        <v>113671.20999999996</v>
      </c>
      <c r="J1614" s="185">
        <f>SUM(H1614/F1614-1)</f>
        <v>0.14119089895662307</v>
      </c>
    </row>
    <row r="1615" spans="1:10" s="9" customFormat="1" x14ac:dyDescent="0.2">
      <c r="A1615" s="51" t="s">
        <v>70</v>
      </c>
      <c r="B1615" s="16" t="s">
        <v>131</v>
      </c>
      <c r="C1615" s="178"/>
      <c r="D1615" s="165">
        <f>SUM(D1616+D1619+D1623)</f>
        <v>81131.94</v>
      </c>
      <c r="E1615" s="168">
        <f>SUM(E1616+E1619+E1623)</f>
        <v>87913</v>
      </c>
      <c r="F1615" s="285">
        <f>SUM(F1616+F1619)</f>
        <v>76171.3</v>
      </c>
      <c r="G1615" s="168">
        <f>SUM(G1616+G1619+G1623)</f>
        <v>76540</v>
      </c>
      <c r="H1615" s="320">
        <f>SUM(H1616+H1619+H1623)</f>
        <v>76540</v>
      </c>
      <c r="I1615" s="132">
        <f t="shared" si="84"/>
        <v>368.69999999999709</v>
      </c>
      <c r="J1615" s="133">
        <f t="shared" si="83"/>
        <v>4.8404057696271874E-3</v>
      </c>
    </row>
    <row r="1616" spans="1:10" s="9" customFormat="1" ht="25.5" x14ac:dyDescent="0.2">
      <c r="A1616" s="34"/>
      <c r="B1616" s="23">
        <v>413</v>
      </c>
      <c r="C1616" s="70" t="s">
        <v>98</v>
      </c>
      <c r="D1616" s="88">
        <f>SUM(D1617:D1618)</f>
        <v>69070.61</v>
      </c>
      <c r="E1616" s="121">
        <f>SUM(E1617:E1618)</f>
        <v>76333</v>
      </c>
      <c r="F1616" s="88">
        <f>SUM(F1617:F1618)</f>
        <v>63992.93</v>
      </c>
      <c r="G1616" s="121">
        <f>SUM(G1617:G1618)</f>
        <v>66460</v>
      </c>
      <c r="H1616" s="298">
        <f>SUM(H1617:H1618)</f>
        <v>66460</v>
      </c>
      <c r="I1616" s="132">
        <f t="shared" si="84"/>
        <v>2467.0699999999997</v>
      </c>
      <c r="J1616" s="133">
        <f t="shared" si="83"/>
        <v>3.8552227566388986E-2</v>
      </c>
    </row>
    <row r="1617" spans="1:14" ht="25.5" x14ac:dyDescent="0.2">
      <c r="A1617" s="36"/>
      <c r="B1617" s="21">
        <v>4133</v>
      </c>
      <c r="C1617" s="69" t="s">
        <v>71</v>
      </c>
      <c r="D1617" s="92">
        <v>47390.6</v>
      </c>
      <c r="E1617" s="122">
        <v>52137</v>
      </c>
      <c r="F1617" s="92">
        <v>34479.61</v>
      </c>
      <c r="G1617" s="122">
        <v>32800</v>
      </c>
      <c r="H1617" s="299">
        <v>32800</v>
      </c>
      <c r="I1617" s="126">
        <f>H1617-F1617</f>
        <v>-1679.6100000000006</v>
      </c>
      <c r="J1617" s="128">
        <f t="shared" si="83"/>
        <v>-4.8713137996630462E-2</v>
      </c>
    </row>
    <row r="1618" spans="1:14" x14ac:dyDescent="0.2">
      <c r="A1618" s="36"/>
      <c r="B1618" s="21">
        <v>4137</v>
      </c>
      <c r="C1618" s="69" t="s">
        <v>9</v>
      </c>
      <c r="D1618" s="92">
        <v>21680.01</v>
      </c>
      <c r="E1618" s="122">
        <v>24196</v>
      </c>
      <c r="F1618" s="92">
        <v>29513.32</v>
      </c>
      <c r="G1618" s="122">
        <v>33660</v>
      </c>
      <c r="H1618" s="299">
        <v>33660</v>
      </c>
      <c r="I1618" s="126">
        <f t="shared" si="84"/>
        <v>4146.68</v>
      </c>
      <c r="J1618" s="128">
        <f t="shared" si="83"/>
        <v>0.14050198351117404</v>
      </c>
    </row>
    <row r="1619" spans="1:14" s="9" customFormat="1" x14ac:dyDescent="0.2">
      <c r="A1619" s="34"/>
      <c r="B1619" s="24">
        <v>55</v>
      </c>
      <c r="C1619" s="58" t="s">
        <v>19</v>
      </c>
      <c r="D1619" s="114">
        <f>SUM(D1620:D1622)</f>
        <v>12051.33</v>
      </c>
      <c r="E1619" s="123">
        <f>SUM(E1620:E1622)</f>
        <v>11500</v>
      </c>
      <c r="F1619" s="114">
        <f>SUM(F1620:F1622)</f>
        <v>12178.37</v>
      </c>
      <c r="G1619" s="123">
        <f>SUM(G1620:G1622)</f>
        <v>10000</v>
      </c>
      <c r="H1619" s="302">
        <f>SUM(H1620:H1622)</f>
        <v>10000</v>
      </c>
      <c r="I1619" s="132">
        <f t="shared" si="84"/>
        <v>-2178.3700000000008</v>
      </c>
      <c r="J1619" s="133">
        <f t="shared" si="83"/>
        <v>-0.17887204937935053</v>
      </c>
    </row>
    <row r="1620" spans="1:14" x14ac:dyDescent="0.2">
      <c r="A1620" s="36"/>
      <c r="B1620" s="22">
        <v>5500</v>
      </c>
      <c r="C1620" s="59" t="s">
        <v>20</v>
      </c>
      <c r="D1620" s="115">
        <v>0</v>
      </c>
      <c r="E1620" s="125">
        <v>0</v>
      </c>
      <c r="F1620" s="92">
        <v>20.7</v>
      </c>
      <c r="G1620" s="125">
        <v>0</v>
      </c>
      <c r="H1620" s="311">
        <v>0</v>
      </c>
      <c r="I1620" s="126">
        <f t="shared" si="84"/>
        <v>-20.7</v>
      </c>
      <c r="J1620" s="128">
        <f t="shared" si="83"/>
        <v>-1</v>
      </c>
    </row>
    <row r="1621" spans="1:14" x14ac:dyDescent="0.2">
      <c r="A1621" s="36"/>
      <c r="B1621" s="22">
        <v>5526</v>
      </c>
      <c r="C1621" s="59" t="s">
        <v>7</v>
      </c>
      <c r="D1621" s="92">
        <v>12051.33</v>
      </c>
      <c r="E1621" s="125">
        <v>8500</v>
      </c>
      <c r="F1621" s="92">
        <v>12157.67</v>
      </c>
      <c r="G1621" s="125">
        <v>10000</v>
      </c>
      <c r="H1621" s="311">
        <v>10000</v>
      </c>
      <c r="I1621" s="126">
        <f t="shared" si="84"/>
        <v>-2157.67</v>
      </c>
      <c r="J1621" s="128">
        <f t="shared" si="83"/>
        <v>-0.17747397322019764</v>
      </c>
    </row>
    <row r="1622" spans="1:14" ht="25.5" x14ac:dyDescent="0.2">
      <c r="A1622" s="36"/>
      <c r="B1622" s="22">
        <v>5526</v>
      </c>
      <c r="C1622" s="59" t="s">
        <v>493</v>
      </c>
      <c r="D1622" s="87">
        <v>0</v>
      </c>
      <c r="E1622" s="125">
        <v>3000</v>
      </c>
      <c r="F1622" s="115">
        <v>0</v>
      </c>
      <c r="G1622" s="125">
        <v>0</v>
      </c>
      <c r="H1622" s="311">
        <v>0</v>
      </c>
      <c r="I1622" s="126">
        <f t="shared" si="84"/>
        <v>0</v>
      </c>
      <c r="J1622" s="128"/>
    </row>
    <row r="1623" spans="1:14" s="9" customFormat="1" x14ac:dyDescent="0.2">
      <c r="A1623" s="34"/>
      <c r="B1623" s="24">
        <v>60</v>
      </c>
      <c r="C1623" s="58" t="s">
        <v>62</v>
      </c>
      <c r="D1623" s="114">
        <f>SUM(D1624)</f>
        <v>10</v>
      </c>
      <c r="E1623" s="123">
        <f>SUM(E1624)</f>
        <v>80</v>
      </c>
      <c r="F1623" s="114">
        <f>SUM(F1624)</f>
        <v>0</v>
      </c>
      <c r="G1623" s="123">
        <f>SUM(G1624)</f>
        <v>80</v>
      </c>
      <c r="H1623" s="302">
        <f>SUM(H1624)</f>
        <v>80</v>
      </c>
      <c r="I1623" s="132">
        <f t="shared" si="84"/>
        <v>80</v>
      </c>
      <c r="J1623" s="128"/>
    </row>
    <row r="1624" spans="1:14" x14ac:dyDescent="0.2">
      <c r="A1624" s="36"/>
      <c r="B1624" s="22">
        <v>6010</v>
      </c>
      <c r="C1624" s="59" t="s">
        <v>285</v>
      </c>
      <c r="D1624" s="87">
        <v>10</v>
      </c>
      <c r="E1624" s="125">
        <v>80</v>
      </c>
      <c r="F1624" s="115">
        <v>0</v>
      </c>
      <c r="G1624" s="125">
        <v>80</v>
      </c>
      <c r="H1624" s="311">
        <v>80</v>
      </c>
      <c r="I1624" s="126">
        <f t="shared" si="84"/>
        <v>80</v>
      </c>
      <c r="J1624" s="128"/>
    </row>
    <row r="1625" spans="1:14" x14ac:dyDescent="0.2">
      <c r="A1625" s="34" t="s">
        <v>70</v>
      </c>
      <c r="B1625" s="10" t="s">
        <v>667</v>
      </c>
      <c r="C1625" s="177"/>
      <c r="D1625" s="87"/>
      <c r="E1625" s="125"/>
      <c r="F1625" s="114">
        <f>SUM(F1626)</f>
        <v>5500</v>
      </c>
      <c r="G1625" s="123">
        <f>SUM(G1626)</f>
        <v>41297</v>
      </c>
      <c r="H1625" s="302">
        <f>SUM(H1626)</f>
        <v>41297</v>
      </c>
      <c r="I1625" s="132">
        <f t="shared" si="84"/>
        <v>35797</v>
      </c>
      <c r="J1625" s="133">
        <f t="shared" si="83"/>
        <v>6.5085454545454544</v>
      </c>
      <c r="N1625" s="274"/>
    </row>
    <row r="1626" spans="1:14" x14ac:dyDescent="0.2">
      <c r="A1626" s="36"/>
      <c r="B1626" s="24">
        <v>55</v>
      </c>
      <c r="C1626" s="58" t="s">
        <v>19</v>
      </c>
      <c r="D1626" s="87"/>
      <c r="E1626" s="125"/>
      <c r="F1626" s="114">
        <f>SUM(F1627+F1628)</f>
        <v>5500</v>
      </c>
      <c r="G1626" s="123">
        <f>SUM(G1627+G1628)</f>
        <v>41297</v>
      </c>
      <c r="H1626" s="302">
        <f>SUM(H1627+H1628)</f>
        <v>41297</v>
      </c>
      <c r="I1626" s="132">
        <f t="shared" si="84"/>
        <v>35797</v>
      </c>
      <c r="J1626" s="133">
        <f t="shared" si="83"/>
        <v>6.5085454545454544</v>
      </c>
      <c r="N1626" s="274"/>
    </row>
    <row r="1627" spans="1:14" x14ac:dyDescent="0.2">
      <c r="A1627" s="36"/>
      <c r="B1627" s="22">
        <v>5526</v>
      </c>
      <c r="C1627" s="59" t="s">
        <v>7</v>
      </c>
      <c r="D1627" s="87"/>
      <c r="E1627" s="125"/>
      <c r="F1627" s="115">
        <v>5500</v>
      </c>
      <c r="G1627" s="125">
        <v>40957</v>
      </c>
      <c r="H1627" s="311">
        <v>40957</v>
      </c>
      <c r="I1627" s="126">
        <f t="shared" si="84"/>
        <v>35457</v>
      </c>
      <c r="J1627" s="128">
        <f t="shared" si="83"/>
        <v>6.4467272727272729</v>
      </c>
      <c r="N1627" s="274"/>
    </row>
    <row r="1628" spans="1:14" x14ac:dyDescent="0.2">
      <c r="A1628" s="36"/>
      <c r="B1628" s="22">
        <v>5526</v>
      </c>
      <c r="C1628" s="59" t="s">
        <v>7</v>
      </c>
      <c r="D1628" s="87"/>
      <c r="E1628" s="125"/>
      <c r="F1628" s="115"/>
      <c r="G1628" s="125">
        <v>340</v>
      </c>
      <c r="H1628" s="311">
        <v>340</v>
      </c>
      <c r="I1628" s="126">
        <f t="shared" si="84"/>
        <v>340</v>
      </c>
      <c r="J1628" s="128"/>
      <c r="N1628" s="274"/>
    </row>
    <row r="1629" spans="1:14" s="9" customFormat="1" x14ac:dyDescent="0.2">
      <c r="A1629" s="34" t="s">
        <v>550</v>
      </c>
      <c r="B1629" s="10" t="s">
        <v>132</v>
      </c>
      <c r="C1629" s="177"/>
      <c r="D1629" s="107">
        <f t="shared" ref="D1629:H1630" si="85">SUM(D1630)</f>
        <v>92856.22</v>
      </c>
      <c r="E1629" s="120">
        <f t="shared" si="85"/>
        <v>98000</v>
      </c>
      <c r="F1629" s="279">
        <f>SUM(F1630)</f>
        <v>97996.75</v>
      </c>
      <c r="G1629" s="120">
        <f t="shared" si="85"/>
        <v>106000</v>
      </c>
      <c r="H1629" s="294">
        <f t="shared" si="85"/>
        <v>106000</v>
      </c>
      <c r="I1629" s="132">
        <f t="shared" si="84"/>
        <v>8003.25</v>
      </c>
      <c r="J1629" s="133">
        <f t="shared" si="83"/>
        <v>8.1668524721483005E-2</v>
      </c>
    </row>
    <row r="1630" spans="1:14" s="9" customFormat="1" x14ac:dyDescent="0.2">
      <c r="A1630" s="34"/>
      <c r="B1630" s="24">
        <v>55</v>
      </c>
      <c r="C1630" s="58" t="s">
        <v>19</v>
      </c>
      <c r="D1630" s="114">
        <f t="shared" si="85"/>
        <v>92856.22</v>
      </c>
      <c r="E1630" s="123">
        <f t="shared" si="85"/>
        <v>98000</v>
      </c>
      <c r="F1630" s="114">
        <f>SUM(F1631)</f>
        <v>97996.75</v>
      </c>
      <c r="G1630" s="123">
        <f t="shared" si="85"/>
        <v>106000</v>
      </c>
      <c r="H1630" s="302">
        <f t="shared" si="85"/>
        <v>106000</v>
      </c>
      <c r="I1630" s="132">
        <f t="shared" si="84"/>
        <v>8003.25</v>
      </c>
      <c r="J1630" s="133">
        <f t="shared" si="83"/>
        <v>8.1668524721483005E-2</v>
      </c>
    </row>
    <row r="1631" spans="1:14" s="9" customFormat="1" x14ac:dyDescent="0.2">
      <c r="A1631" s="34"/>
      <c r="B1631" s="22">
        <v>5526</v>
      </c>
      <c r="C1631" s="59" t="s">
        <v>7</v>
      </c>
      <c r="D1631" s="92">
        <v>92856.22</v>
      </c>
      <c r="E1631" s="125">
        <v>98000</v>
      </c>
      <c r="F1631" s="92">
        <v>97996.75</v>
      </c>
      <c r="G1631" s="125">
        <v>106000</v>
      </c>
      <c r="H1631" s="311">
        <v>106000</v>
      </c>
      <c r="I1631" s="126">
        <f t="shared" si="84"/>
        <v>8003.25</v>
      </c>
      <c r="J1631" s="128">
        <f t="shared" si="83"/>
        <v>8.1668524721483005E-2</v>
      </c>
    </row>
    <row r="1632" spans="1:14" x14ac:dyDescent="0.2">
      <c r="A1632" s="34" t="s">
        <v>551</v>
      </c>
      <c r="B1632" s="10" t="s">
        <v>212</v>
      </c>
      <c r="C1632" s="177"/>
      <c r="D1632" s="107">
        <f>SUM(D1633+D1638)</f>
        <v>25303.020000000004</v>
      </c>
      <c r="E1632" s="120">
        <f>SUM(E1633+E1636+E1638)</f>
        <v>27080</v>
      </c>
      <c r="F1632" s="279">
        <f>SUM(F1633+F1638)</f>
        <v>27006.89</v>
      </c>
      <c r="G1632" s="120">
        <f>SUM(G1633+G1638)</f>
        <v>27921</v>
      </c>
      <c r="H1632" s="294">
        <f>SUM(H1633+H1638)</f>
        <v>27921</v>
      </c>
      <c r="I1632" s="132">
        <f t="shared" si="84"/>
        <v>914.11000000000058</v>
      </c>
      <c r="J1632" s="133">
        <f t="shared" si="83"/>
        <v>3.3847288599316627E-2</v>
      </c>
    </row>
    <row r="1633" spans="1:10" s="9" customFormat="1" x14ac:dyDescent="0.2">
      <c r="A1633" s="34"/>
      <c r="B1633" s="10">
        <v>50</v>
      </c>
      <c r="C1633" s="67" t="s">
        <v>18</v>
      </c>
      <c r="D1633" s="107">
        <f>SUM(D1634+D1636+D1637)</f>
        <v>16514.47</v>
      </c>
      <c r="E1633" s="120">
        <f>SUM(E1634+E1637)</f>
        <v>16991</v>
      </c>
      <c r="F1633" s="279">
        <f>SUM(F1634+F1636+F1637)</f>
        <v>16994.34</v>
      </c>
      <c r="G1633" s="120">
        <f>SUM(G1634+G1637)</f>
        <v>17694</v>
      </c>
      <c r="H1633" s="294">
        <f>SUM(H1634+H1637)</f>
        <v>17694</v>
      </c>
      <c r="I1633" s="132">
        <f t="shared" si="84"/>
        <v>699.65999999999985</v>
      </c>
      <c r="J1633" s="133">
        <f t="shared" si="83"/>
        <v>4.1170177835679445E-2</v>
      </c>
    </row>
    <row r="1634" spans="1:10" s="9" customFormat="1" x14ac:dyDescent="0.2">
      <c r="A1634" s="34"/>
      <c r="B1634" s="6">
        <v>500</v>
      </c>
      <c r="C1634" s="68" t="s">
        <v>171</v>
      </c>
      <c r="D1634" s="158">
        <f>SUM(D1635)</f>
        <v>12360.37</v>
      </c>
      <c r="E1634" s="124">
        <f>SUM(E1635)</f>
        <v>12699</v>
      </c>
      <c r="F1634" s="280">
        <f>SUM(F1635)</f>
        <v>12725.13</v>
      </c>
      <c r="G1634" s="124">
        <f>SUM(G1635)</f>
        <v>13224</v>
      </c>
      <c r="H1634" s="293">
        <f>SUM(H1635)</f>
        <v>13224</v>
      </c>
      <c r="I1634" s="126">
        <f t="shared" si="84"/>
        <v>498.8700000000008</v>
      </c>
      <c r="J1634" s="128">
        <f t="shared" si="83"/>
        <v>3.9203528765521467E-2</v>
      </c>
    </row>
    <row r="1635" spans="1:10" s="9" customFormat="1" x14ac:dyDescent="0.2">
      <c r="A1635" s="34"/>
      <c r="B1635" s="6">
        <v>5002</v>
      </c>
      <c r="C1635" s="68" t="s">
        <v>178</v>
      </c>
      <c r="D1635" s="92">
        <v>12360.37</v>
      </c>
      <c r="E1635" s="124">
        <v>12699</v>
      </c>
      <c r="F1635" s="92">
        <v>12725.13</v>
      </c>
      <c r="G1635" s="124">
        <v>13224</v>
      </c>
      <c r="H1635" s="293">
        <v>13224</v>
      </c>
      <c r="I1635" s="126">
        <f t="shared" si="84"/>
        <v>498.8700000000008</v>
      </c>
      <c r="J1635" s="128">
        <f t="shared" si="83"/>
        <v>3.9203528765521467E-2</v>
      </c>
    </row>
    <row r="1636" spans="1:10" s="9" customFormat="1" x14ac:dyDescent="0.2">
      <c r="A1636" s="34"/>
      <c r="B1636" s="6">
        <v>5050</v>
      </c>
      <c r="C1636" s="68" t="s">
        <v>65</v>
      </c>
      <c r="D1636" s="92">
        <v>0</v>
      </c>
      <c r="E1636" s="124">
        <v>0</v>
      </c>
      <c r="F1636" s="92">
        <v>4.34</v>
      </c>
      <c r="G1636" s="124"/>
      <c r="H1636" s="293"/>
      <c r="I1636" s="126">
        <f t="shared" si="84"/>
        <v>-4.34</v>
      </c>
      <c r="J1636" s="128">
        <f t="shared" si="83"/>
        <v>-1</v>
      </c>
    </row>
    <row r="1637" spans="1:10" s="9" customFormat="1" x14ac:dyDescent="0.2">
      <c r="A1637" s="34"/>
      <c r="B1637" s="6">
        <v>506</v>
      </c>
      <c r="C1637" s="68" t="s">
        <v>172</v>
      </c>
      <c r="D1637" s="92">
        <v>4154.1000000000004</v>
      </c>
      <c r="E1637" s="124">
        <v>4292</v>
      </c>
      <c r="F1637" s="92">
        <v>4264.87</v>
      </c>
      <c r="G1637" s="124">
        <v>4470</v>
      </c>
      <c r="H1637" s="293">
        <v>4470</v>
      </c>
      <c r="I1637" s="126">
        <f t="shared" si="84"/>
        <v>205.13000000000011</v>
      </c>
      <c r="J1637" s="128">
        <f t="shared" ref="J1637:J1700" si="86">SUM(H1637/F1637-1)</f>
        <v>4.8097597347633192E-2</v>
      </c>
    </row>
    <row r="1638" spans="1:10" s="9" customFormat="1" x14ac:dyDescent="0.2">
      <c r="A1638" s="34"/>
      <c r="B1638" s="24">
        <v>55</v>
      </c>
      <c r="C1638" s="58" t="s">
        <v>19</v>
      </c>
      <c r="D1638" s="114">
        <f>SUM(D1639:D1647)</f>
        <v>8788.5500000000011</v>
      </c>
      <c r="E1638" s="123">
        <f>SUM(E1639:E1647)</f>
        <v>10089</v>
      </c>
      <c r="F1638" s="114">
        <f>SUM(F1639:F1646)</f>
        <v>10012.549999999999</v>
      </c>
      <c r="G1638" s="123">
        <f>SUM(G1639:G1647)</f>
        <v>10227</v>
      </c>
      <c r="H1638" s="302">
        <f>SUM(H1639:H1647)</f>
        <v>10227</v>
      </c>
      <c r="I1638" s="132">
        <f t="shared" ref="I1638:I1701" si="87">H1638-F1638</f>
        <v>214.45000000000073</v>
      </c>
      <c r="J1638" s="133">
        <f t="shared" si="86"/>
        <v>2.1418120259074858E-2</v>
      </c>
    </row>
    <row r="1639" spans="1:10" s="9" customFormat="1" x14ac:dyDescent="0.2">
      <c r="A1639" s="34"/>
      <c r="B1639" s="6">
        <v>5500</v>
      </c>
      <c r="C1639" s="68" t="s">
        <v>20</v>
      </c>
      <c r="D1639" s="92">
        <v>824.08</v>
      </c>
      <c r="E1639" s="125">
        <v>890</v>
      </c>
      <c r="F1639" s="92">
        <v>767.92</v>
      </c>
      <c r="G1639" s="125">
        <v>910</v>
      </c>
      <c r="H1639" s="311">
        <v>910</v>
      </c>
      <c r="I1639" s="126">
        <f t="shared" si="87"/>
        <v>142.08000000000004</v>
      </c>
      <c r="J1639" s="128">
        <f t="shared" si="86"/>
        <v>0.18501927284092101</v>
      </c>
    </row>
    <row r="1640" spans="1:10" s="9" customFormat="1" x14ac:dyDescent="0.2">
      <c r="A1640" s="34"/>
      <c r="B1640" s="6">
        <v>5504</v>
      </c>
      <c r="C1640" s="68" t="s">
        <v>22</v>
      </c>
      <c r="D1640" s="92">
        <v>116.35</v>
      </c>
      <c r="E1640" s="125">
        <v>150</v>
      </c>
      <c r="F1640" s="92">
        <v>180</v>
      </c>
      <c r="G1640" s="125">
        <v>180</v>
      </c>
      <c r="H1640" s="311">
        <v>180</v>
      </c>
      <c r="I1640" s="126">
        <f t="shared" si="87"/>
        <v>0</v>
      </c>
      <c r="J1640" s="128">
        <f t="shared" si="86"/>
        <v>0</v>
      </c>
    </row>
    <row r="1641" spans="1:10" s="9" customFormat="1" ht="25.5" x14ac:dyDescent="0.2">
      <c r="A1641" s="34"/>
      <c r="B1641" s="6">
        <v>5511</v>
      </c>
      <c r="C1641" s="68" t="s">
        <v>173</v>
      </c>
      <c r="D1641" s="92">
        <v>6534.85</v>
      </c>
      <c r="E1641" s="125">
        <v>7799</v>
      </c>
      <c r="F1641" s="92">
        <v>8011.45</v>
      </c>
      <c r="G1641" s="125">
        <v>8117</v>
      </c>
      <c r="H1641" s="311">
        <v>8117</v>
      </c>
      <c r="I1641" s="126">
        <f t="shared" si="87"/>
        <v>105.55000000000018</v>
      </c>
      <c r="J1641" s="128">
        <f t="shared" si="86"/>
        <v>1.3174893433772983E-2</v>
      </c>
    </row>
    <row r="1642" spans="1:10" s="9" customFormat="1" x14ac:dyDescent="0.2">
      <c r="A1642" s="34"/>
      <c r="B1642" s="6">
        <v>5514</v>
      </c>
      <c r="C1642" s="68" t="s">
        <v>174</v>
      </c>
      <c r="D1642" s="92">
        <v>228.12</v>
      </c>
      <c r="E1642" s="125">
        <v>250</v>
      </c>
      <c r="F1642" s="92">
        <v>119.99</v>
      </c>
      <c r="G1642" s="125">
        <v>250</v>
      </c>
      <c r="H1642" s="311">
        <v>250</v>
      </c>
      <c r="I1642" s="126">
        <f t="shared" si="87"/>
        <v>130.01</v>
      </c>
      <c r="J1642" s="128">
        <f t="shared" si="86"/>
        <v>1.0835069589132429</v>
      </c>
    </row>
    <row r="1643" spans="1:10" s="9" customFormat="1" x14ac:dyDescent="0.2">
      <c r="A1643" s="34"/>
      <c r="B1643" s="6">
        <v>5515</v>
      </c>
      <c r="C1643" s="68" t="s">
        <v>24</v>
      </c>
      <c r="D1643" s="92">
        <v>873.16</v>
      </c>
      <c r="E1643" s="125">
        <v>650</v>
      </c>
      <c r="F1643" s="92">
        <v>619</v>
      </c>
      <c r="G1643" s="125">
        <v>400</v>
      </c>
      <c r="H1643" s="311">
        <v>400</v>
      </c>
      <c r="I1643" s="126">
        <f t="shared" si="87"/>
        <v>-219</v>
      </c>
      <c r="J1643" s="128">
        <f t="shared" si="86"/>
        <v>-0.35379644588045234</v>
      </c>
    </row>
    <row r="1644" spans="1:10" s="9" customFormat="1" x14ac:dyDescent="0.2">
      <c r="A1644" s="34"/>
      <c r="B1644" s="6">
        <v>5522</v>
      </c>
      <c r="C1644" s="68" t="s">
        <v>66</v>
      </c>
      <c r="D1644" s="92">
        <v>0</v>
      </c>
      <c r="E1644" s="125">
        <v>30</v>
      </c>
      <c r="F1644" s="92">
        <v>13.9</v>
      </c>
      <c r="G1644" s="125">
        <v>20</v>
      </c>
      <c r="H1644" s="311">
        <v>20</v>
      </c>
      <c r="I1644" s="126">
        <f t="shared" si="87"/>
        <v>6.1</v>
      </c>
      <c r="J1644" s="128">
        <f t="shared" si="86"/>
        <v>0.43884892086330929</v>
      </c>
    </row>
    <row r="1645" spans="1:10" s="9" customFormat="1" x14ac:dyDescent="0.2">
      <c r="A1645" s="34"/>
      <c r="B1645" s="6">
        <v>5524</v>
      </c>
      <c r="C1645" s="68" t="s">
        <v>26</v>
      </c>
      <c r="D1645" s="92">
        <v>145.58000000000001</v>
      </c>
      <c r="E1645" s="125">
        <v>240</v>
      </c>
      <c r="F1645" s="92">
        <v>130.77000000000001</v>
      </c>
      <c r="G1645" s="125">
        <v>240</v>
      </c>
      <c r="H1645" s="311">
        <v>240</v>
      </c>
      <c r="I1645" s="126">
        <f t="shared" si="87"/>
        <v>109.22999999999999</v>
      </c>
      <c r="J1645" s="128">
        <f t="shared" si="86"/>
        <v>0.8352833218628124</v>
      </c>
    </row>
    <row r="1646" spans="1:10" s="9" customFormat="1" x14ac:dyDescent="0.2">
      <c r="A1646" s="34"/>
      <c r="B1646" s="6">
        <v>5525</v>
      </c>
      <c r="C1646" s="68" t="s">
        <v>40</v>
      </c>
      <c r="D1646" s="92">
        <v>66.41</v>
      </c>
      <c r="E1646" s="125">
        <v>80</v>
      </c>
      <c r="F1646" s="92">
        <v>169.52</v>
      </c>
      <c r="G1646" s="125">
        <v>80</v>
      </c>
      <c r="H1646" s="311">
        <v>80</v>
      </c>
      <c r="I1646" s="126">
        <f t="shared" si="87"/>
        <v>-89.52000000000001</v>
      </c>
      <c r="J1646" s="128">
        <f t="shared" si="86"/>
        <v>-0.52807928268050963</v>
      </c>
    </row>
    <row r="1647" spans="1:10" s="9" customFormat="1" x14ac:dyDescent="0.2">
      <c r="A1647" s="34"/>
      <c r="B1647" s="6">
        <v>5539</v>
      </c>
      <c r="C1647" s="68" t="s">
        <v>188</v>
      </c>
      <c r="D1647" s="93">
        <v>0</v>
      </c>
      <c r="E1647" s="125">
        <v>0</v>
      </c>
      <c r="F1647" s="115">
        <v>0</v>
      </c>
      <c r="G1647" s="125">
        <v>30</v>
      </c>
      <c r="H1647" s="311">
        <v>30</v>
      </c>
      <c r="I1647" s="126">
        <f t="shared" si="87"/>
        <v>30</v>
      </c>
      <c r="J1647" s="128"/>
    </row>
    <row r="1648" spans="1:10" s="9" customFormat="1" x14ac:dyDescent="0.2">
      <c r="A1648" s="34" t="s">
        <v>584</v>
      </c>
      <c r="B1648" s="10" t="s">
        <v>583</v>
      </c>
      <c r="C1648" s="177"/>
      <c r="D1648" s="103">
        <f>SUM(D1649:D1651)</f>
        <v>186822.66999999998</v>
      </c>
      <c r="E1648" s="125"/>
      <c r="F1648" s="115"/>
      <c r="G1648" s="232">
        <f>SUM(G1651)</f>
        <v>30000</v>
      </c>
      <c r="H1648" s="74">
        <f>SUM(H1651)</f>
        <v>30000</v>
      </c>
      <c r="I1648" s="132">
        <f t="shared" si="87"/>
        <v>30000</v>
      </c>
      <c r="J1648" s="128"/>
    </row>
    <row r="1649" spans="1:10" s="9" customFormat="1" x14ac:dyDescent="0.2">
      <c r="A1649" s="34"/>
      <c r="B1649" s="10">
        <v>50</v>
      </c>
      <c r="C1649" s="67" t="s">
        <v>18</v>
      </c>
      <c r="D1649" s="103">
        <v>122271.97</v>
      </c>
      <c r="E1649" s="125"/>
      <c r="F1649" s="115"/>
      <c r="G1649" s="232"/>
      <c r="H1649" s="74"/>
      <c r="I1649" s="132"/>
      <c r="J1649" s="128"/>
    </row>
    <row r="1650" spans="1:10" s="9" customFormat="1" x14ac:dyDescent="0.2">
      <c r="A1650" s="34"/>
      <c r="B1650" s="24">
        <v>55</v>
      </c>
      <c r="C1650" s="58" t="s">
        <v>19</v>
      </c>
      <c r="D1650" s="103">
        <v>60470.7</v>
      </c>
      <c r="E1650" s="125"/>
      <c r="F1650" s="115"/>
      <c r="G1650" s="232"/>
      <c r="H1650" s="74"/>
      <c r="I1650" s="132"/>
      <c r="J1650" s="128"/>
    </row>
    <row r="1651" spans="1:10" s="9" customFormat="1" x14ac:dyDescent="0.2">
      <c r="A1651" s="34"/>
      <c r="B1651" s="10">
        <v>15</v>
      </c>
      <c r="C1651" s="67" t="s">
        <v>199</v>
      </c>
      <c r="D1651" s="97">
        <v>4080</v>
      </c>
      <c r="E1651" s="125"/>
      <c r="F1651" s="115"/>
      <c r="G1651" s="232">
        <f>SUM(G1652)</f>
        <v>30000</v>
      </c>
      <c r="H1651" s="74">
        <f>SUM(H1652)</f>
        <v>30000</v>
      </c>
      <c r="I1651" s="132">
        <f t="shared" si="87"/>
        <v>30000</v>
      </c>
      <c r="J1651" s="128"/>
    </row>
    <row r="1652" spans="1:10" s="9" customFormat="1" x14ac:dyDescent="0.2">
      <c r="A1652" s="34"/>
      <c r="B1652" s="6">
        <v>1551</v>
      </c>
      <c r="C1652" s="68" t="s">
        <v>186</v>
      </c>
      <c r="D1652" s="93"/>
      <c r="E1652" s="125"/>
      <c r="F1652" s="115"/>
      <c r="G1652" s="233">
        <f>SUM(G1653)</f>
        <v>30000</v>
      </c>
      <c r="H1652" s="260">
        <f>SUM(H1653)</f>
        <v>30000</v>
      </c>
      <c r="I1652" s="126">
        <f t="shared" si="87"/>
        <v>30000</v>
      </c>
      <c r="J1652" s="128"/>
    </row>
    <row r="1653" spans="1:10" s="9" customFormat="1" ht="25.5" x14ac:dyDescent="0.2">
      <c r="A1653" s="34"/>
      <c r="B1653" s="6"/>
      <c r="C1653" s="68" t="s">
        <v>582</v>
      </c>
      <c r="D1653" s="93"/>
      <c r="E1653" s="125"/>
      <c r="F1653" s="115"/>
      <c r="G1653" s="233">
        <v>30000</v>
      </c>
      <c r="H1653" s="260">
        <v>30000</v>
      </c>
      <c r="I1653" s="126">
        <f t="shared" si="87"/>
        <v>30000</v>
      </c>
      <c r="J1653" s="128"/>
    </row>
    <row r="1654" spans="1:10" s="9" customFormat="1" x14ac:dyDescent="0.2">
      <c r="A1654" s="34" t="s">
        <v>552</v>
      </c>
      <c r="B1654" s="10" t="s">
        <v>133</v>
      </c>
      <c r="C1654" s="177"/>
      <c r="D1654" s="107">
        <f>SUM(D1655+D1657+D1662)</f>
        <v>58441.74</v>
      </c>
      <c r="E1654" s="120">
        <f>SUM(E1655+E1657+E1662)</f>
        <v>89646</v>
      </c>
      <c r="F1654" s="279">
        <f>SUM(F1655+F1657+F1662)</f>
        <v>85615.03</v>
      </c>
      <c r="G1654" s="120">
        <f>SUM(G1655+G1657+G1662)</f>
        <v>91760</v>
      </c>
      <c r="H1654" s="294">
        <f>SUM(H1655+H1657+H1662)</f>
        <v>91760</v>
      </c>
      <c r="I1654" s="132">
        <f t="shared" si="87"/>
        <v>6144.9700000000012</v>
      </c>
      <c r="J1654" s="133">
        <f t="shared" si="86"/>
        <v>7.1774430260667987E-2</v>
      </c>
    </row>
    <row r="1655" spans="1:10" s="9" customFormat="1" ht="25.5" x14ac:dyDescent="0.2">
      <c r="A1655" s="34"/>
      <c r="B1655" s="23">
        <v>413</v>
      </c>
      <c r="C1655" s="70" t="s">
        <v>98</v>
      </c>
      <c r="D1655" s="88">
        <f>SUM(D1656)</f>
        <v>11599.34</v>
      </c>
      <c r="E1655" s="121">
        <f>SUM(E1656)</f>
        <v>38735</v>
      </c>
      <c r="F1655" s="88">
        <f>SUM(F1656)</f>
        <v>36186.89</v>
      </c>
      <c r="G1655" s="121">
        <f>SUM(G1656)</f>
        <v>38370</v>
      </c>
      <c r="H1655" s="298">
        <f>SUM(H1656)</f>
        <v>38370</v>
      </c>
      <c r="I1655" s="132">
        <f t="shared" si="87"/>
        <v>2183.1100000000006</v>
      </c>
      <c r="J1655" s="133">
        <f t="shared" si="86"/>
        <v>6.0328754419072705E-2</v>
      </c>
    </row>
    <row r="1656" spans="1:10" ht="25.5" x14ac:dyDescent="0.2">
      <c r="A1656" s="36"/>
      <c r="B1656" s="21">
        <v>4138</v>
      </c>
      <c r="C1656" s="69" t="s">
        <v>69</v>
      </c>
      <c r="D1656" s="92">
        <v>11599.34</v>
      </c>
      <c r="E1656" s="122">
        <v>38735</v>
      </c>
      <c r="F1656" s="92">
        <v>36186.89</v>
      </c>
      <c r="G1656" s="122">
        <v>38370</v>
      </c>
      <c r="H1656" s="299">
        <v>38370</v>
      </c>
      <c r="I1656" s="126">
        <f t="shared" si="87"/>
        <v>2183.1100000000006</v>
      </c>
      <c r="J1656" s="128">
        <f t="shared" si="86"/>
        <v>6.0328754419072705E-2</v>
      </c>
    </row>
    <row r="1657" spans="1:10" s="9" customFormat="1" x14ac:dyDescent="0.2">
      <c r="A1657" s="34"/>
      <c r="B1657" s="10">
        <v>50</v>
      </c>
      <c r="C1657" s="67" t="s">
        <v>18</v>
      </c>
      <c r="D1657" s="107">
        <f>SUM(D1658+D1660+D1661)</f>
        <v>42018.78</v>
      </c>
      <c r="E1657" s="120">
        <f>SUM(E1658+E1660+E1661)</f>
        <v>43512</v>
      </c>
      <c r="F1657" s="279">
        <f>SUM(F1658+F1660+F1661)</f>
        <v>42842.75</v>
      </c>
      <c r="G1657" s="120">
        <f>SUM(G1658+G1661)</f>
        <v>45250</v>
      </c>
      <c r="H1657" s="294">
        <f>SUM(H1658+H1661)</f>
        <v>45250</v>
      </c>
      <c r="I1657" s="132">
        <f t="shared" si="87"/>
        <v>2407.25</v>
      </c>
      <c r="J1657" s="133">
        <f t="shared" si="86"/>
        <v>5.6188036482252013E-2</v>
      </c>
    </row>
    <row r="1658" spans="1:10" s="9" customFormat="1" x14ac:dyDescent="0.2">
      <c r="A1658" s="34"/>
      <c r="B1658" s="6">
        <v>500</v>
      </c>
      <c r="C1658" s="68" t="s">
        <v>171</v>
      </c>
      <c r="D1658" s="158">
        <f>SUM(D1659)</f>
        <v>31342.32</v>
      </c>
      <c r="E1658" s="124">
        <f>SUM(E1659)</f>
        <v>32520</v>
      </c>
      <c r="F1658" s="280">
        <f>SUM(F1659)</f>
        <v>31917.58</v>
      </c>
      <c r="G1658" s="124">
        <f>SUM(G1659)</f>
        <v>33819</v>
      </c>
      <c r="H1658" s="293">
        <f>SUM(H1659)</f>
        <v>33819</v>
      </c>
      <c r="I1658" s="126">
        <f t="shared" si="87"/>
        <v>1901.4199999999983</v>
      </c>
      <c r="J1658" s="128">
        <f t="shared" si="86"/>
        <v>5.9572812224485627E-2</v>
      </c>
    </row>
    <row r="1659" spans="1:10" s="9" customFormat="1" x14ac:dyDescent="0.2">
      <c r="A1659" s="34"/>
      <c r="B1659" s="6">
        <v>5002</v>
      </c>
      <c r="C1659" s="68" t="s">
        <v>178</v>
      </c>
      <c r="D1659" s="92">
        <v>31342.32</v>
      </c>
      <c r="E1659" s="124">
        <v>32520</v>
      </c>
      <c r="F1659" s="92">
        <v>31917.58</v>
      </c>
      <c r="G1659" s="124">
        <v>33819</v>
      </c>
      <c r="H1659" s="293">
        <v>33819</v>
      </c>
      <c r="I1659" s="126">
        <f t="shared" si="87"/>
        <v>1901.4199999999983</v>
      </c>
      <c r="J1659" s="128">
        <f t="shared" si="86"/>
        <v>5.9572812224485627E-2</v>
      </c>
    </row>
    <row r="1660" spans="1:10" s="9" customFormat="1" x14ac:dyDescent="0.2">
      <c r="A1660" s="34"/>
      <c r="B1660" s="6">
        <v>5050</v>
      </c>
      <c r="C1660" s="68" t="s">
        <v>65</v>
      </c>
      <c r="D1660" s="92">
        <v>0</v>
      </c>
      <c r="E1660" s="124">
        <v>0</v>
      </c>
      <c r="F1660" s="92">
        <v>144</v>
      </c>
      <c r="G1660" s="124"/>
      <c r="H1660" s="293"/>
      <c r="I1660" s="126">
        <f t="shared" si="87"/>
        <v>-144</v>
      </c>
      <c r="J1660" s="128">
        <f t="shared" si="86"/>
        <v>-1</v>
      </c>
    </row>
    <row r="1661" spans="1:10" s="9" customFormat="1" x14ac:dyDescent="0.2">
      <c r="A1661" s="34"/>
      <c r="B1661" s="6">
        <v>506</v>
      </c>
      <c r="C1661" s="68" t="s">
        <v>172</v>
      </c>
      <c r="D1661" s="92">
        <v>10676.46</v>
      </c>
      <c r="E1661" s="124">
        <v>10992</v>
      </c>
      <c r="F1661" s="92">
        <v>10781.17</v>
      </c>
      <c r="G1661" s="124">
        <v>11431</v>
      </c>
      <c r="H1661" s="293">
        <v>11431</v>
      </c>
      <c r="I1661" s="126">
        <f t="shared" si="87"/>
        <v>649.82999999999993</v>
      </c>
      <c r="J1661" s="128">
        <f t="shared" si="86"/>
        <v>6.0274534211036457E-2</v>
      </c>
    </row>
    <row r="1662" spans="1:10" s="9" customFormat="1" x14ac:dyDescent="0.2">
      <c r="A1662" s="34"/>
      <c r="B1662" s="24">
        <v>55</v>
      </c>
      <c r="C1662" s="58" t="s">
        <v>19</v>
      </c>
      <c r="D1662" s="114">
        <f>SUM(D1663:D1670)</f>
        <v>4823.62</v>
      </c>
      <c r="E1662" s="123">
        <f>SUM(E1663:E1670)</f>
        <v>7399</v>
      </c>
      <c r="F1662" s="114">
        <f>SUM(F1663:F1670)</f>
        <v>6585.3899999999994</v>
      </c>
      <c r="G1662" s="123">
        <f>SUM(G1663:G1670)</f>
        <v>8140</v>
      </c>
      <c r="H1662" s="302">
        <f>SUM(H1663:H1670)</f>
        <v>8140</v>
      </c>
      <c r="I1662" s="132">
        <f t="shared" si="87"/>
        <v>1554.6100000000006</v>
      </c>
      <c r="J1662" s="133">
        <f t="shared" si="86"/>
        <v>0.23606954181908746</v>
      </c>
    </row>
    <row r="1663" spans="1:10" s="9" customFormat="1" x14ac:dyDescent="0.2">
      <c r="A1663" s="34"/>
      <c r="B1663" s="6">
        <v>5500</v>
      </c>
      <c r="C1663" s="68" t="s">
        <v>20</v>
      </c>
      <c r="D1663" s="92">
        <v>342.29</v>
      </c>
      <c r="E1663" s="125">
        <v>240</v>
      </c>
      <c r="F1663" s="92">
        <v>468.03</v>
      </c>
      <c r="G1663" s="125">
        <v>240</v>
      </c>
      <c r="H1663" s="311">
        <v>240</v>
      </c>
      <c r="I1663" s="126">
        <f t="shared" si="87"/>
        <v>-228.02999999999997</v>
      </c>
      <c r="J1663" s="128">
        <f t="shared" si="86"/>
        <v>-0.48721235818216779</v>
      </c>
    </row>
    <row r="1664" spans="1:10" s="9" customFormat="1" x14ac:dyDescent="0.2">
      <c r="A1664" s="34"/>
      <c r="B1664" s="6">
        <v>5504</v>
      </c>
      <c r="C1664" s="68" t="s">
        <v>22</v>
      </c>
      <c r="D1664" s="93">
        <v>0</v>
      </c>
      <c r="E1664" s="125">
        <v>200</v>
      </c>
      <c r="F1664" s="92">
        <v>56</v>
      </c>
      <c r="G1664" s="125">
        <v>200</v>
      </c>
      <c r="H1664" s="311">
        <v>200</v>
      </c>
      <c r="I1664" s="126">
        <f t="shared" si="87"/>
        <v>144</v>
      </c>
      <c r="J1664" s="128">
        <f t="shared" si="86"/>
        <v>2.5714285714285716</v>
      </c>
    </row>
    <row r="1665" spans="1:10" s="9" customFormat="1" ht="25.5" x14ac:dyDescent="0.2">
      <c r="A1665" s="34"/>
      <c r="B1665" s="6">
        <v>5511</v>
      </c>
      <c r="C1665" s="68" t="s">
        <v>173</v>
      </c>
      <c r="D1665" s="92">
        <v>123.72</v>
      </c>
      <c r="E1665" s="125">
        <v>0</v>
      </c>
      <c r="F1665" s="92">
        <v>19.399999999999999</v>
      </c>
      <c r="G1665" s="125">
        <v>0</v>
      </c>
      <c r="H1665" s="311">
        <v>0</v>
      </c>
      <c r="I1665" s="126">
        <f t="shared" si="87"/>
        <v>-19.399999999999999</v>
      </c>
      <c r="J1665" s="128">
        <f t="shared" si="86"/>
        <v>-1</v>
      </c>
    </row>
    <row r="1666" spans="1:10" x14ac:dyDescent="0.2">
      <c r="A1666" s="36"/>
      <c r="B1666" s="22">
        <v>5513</v>
      </c>
      <c r="C1666" s="59" t="s">
        <v>23</v>
      </c>
      <c r="D1666" s="92">
        <v>1341.1</v>
      </c>
      <c r="E1666" s="125">
        <v>1540</v>
      </c>
      <c r="F1666" s="92">
        <v>1996.4</v>
      </c>
      <c r="G1666" s="125">
        <v>2100</v>
      </c>
      <c r="H1666" s="311">
        <v>2100</v>
      </c>
      <c r="I1666" s="126">
        <f t="shared" si="87"/>
        <v>103.59999999999991</v>
      </c>
      <c r="J1666" s="128">
        <f t="shared" si="86"/>
        <v>5.1893408134642272E-2</v>
      </c>
    </row>
    <row r="1667" spans="1:10" x14ac:dyDescent="0.2">
      <c r="A1667" s="36"/>
      <c r="B1667" s="22">
        <v>5514</v>
      </c>
      <c r="C1667" s="59" t="s">
        <v>174</v>
      </c>
      <c r="D1667" s="87">
        <v>0</v>
      </c>
      <c r="E1667" s="125">
        <v>240</v>
      </c>
      <c r="F1667" s="92">
        <v>0</v>
      </c>
      <c r="G1667" s="125">
        <v>0</v>
      </c>
      <c r="H1667" s="311">
        <v>0</v>
      </c>
      <c r="I1667" s="126">
        <f t="shared" si="87"/>
        <v>0</v>
      </c>
      <c r="J1667" s="128"/>
    </row>
    <row r="1668" spans="1:10" x14ac:dyDescent="0.2">
      <c r="A1668" s="36"/>
      <c r="B1668" s="6">
        <v>5525</v>
      </c>
      <c r="C1668" s="68" t="s">
        <v>40</v>
      </c>
      <c r="D1668" s="92">
        <v>760</v>
      </c>
      <c r="E1668" s="125">
        <v>1500</v>
      </c>
      <c r="F1668" s="92">
        <v>1499.81</v>
      </c>
      <c r="G1668" s="125">
        <v>2000</v>
      </c>
      <c r="H1668" s="311">
        <v>2000</v>
      </c>
      <c r="I1668" s="126">
        <f t="shared" si="87"/>
        <v>500.19000000000005</v>
      </c>
      <c r="J1668" s="128">
        <f t="shared" si="86"/>
        <v>0.33350224361752501</v>
      </c>
    </row>
    <row r="1669" spans="1:10" x14ac:dyDescent="0.2">
      <c r="A1669" s="36"/>
      <c r="B1669" s="22">
        <v>5526</v>
      </c>
      <c r="C1669" s="59" t="s">
        <v>7</v>
      </c>
      <c r="D1669" s="92">
        <v>2215.31</v>
      </c>
      <c r="E1669" s="125">
        <v>3500</v>
      </c>
      <c r="F1669" s="92">
        <v>2545.75</v>
      </c>
      <c r="G1669" s="125">
        <v>3500</v>
      </c>
      <c r="H1669" s="311">
        <v>3500</v>
      </c>
      <c r="I1669" s="126">
        <f t="shared" si="87"/>
        <v>954.25</v>
      </c>
      <c r="J1669" s="128">
        <f t="shared" si="86"/>
        <v>0.37484042030835707</v>
      </c>
    </row>
    <row r="1670" spans="1:10" x14ac:dyDescent="0.2">
      <c r="A1670" s="36"/>
      <c r="B1670" s="22">
        <v>5532</v>
      </c>
      <c r="C1670" s="59" t="s">
        <v>64</v>
      </c>
      <c r="D1670" s="92">
        <v>41.2</v>
      </c>
      <c r="E1670" s="125">
        <v>179</v>
      </c>
      <c r="F1670" s="92">
        <v>0</v>
      </c>
      <c r="G1670" s="125">
        <v>100</v>
      </c>
      <c r="H1670" s="311">
        <v>100</v>
      </c>
      <c r="I1670" s="126">
        <f t="shared" si="87"/>
        <v>100</v>
      </c>
      <c r="J1670" s="128"/>
    </row>
    <row r="1671" spans="1:10" x14ac:dyDescent="0.2">
      <c r="A1671" s="34" t="s">
        <v>553</v>
      </c>
      <c r="B1671" s="10" t="s">
        <v>496</v>
      </c>
      <c r="C1671" s="177"/>
      <c r="D1671" s="114">
        <f>SUM(D1672+D1676+D1682)</f>
        <v>18940.760000000002</v>
      </c>
      <c r="E1671" s="123">
        <f>SUM(E1672+E1676)</f>
        <v>13466</v>
      </c>
      <c r="F1671" s="114">
        <f>SUM(F1672+F1676)</f>
        <v>13268.95</v>
      </c>
      <c r="G1671" s="123">
        <f>SUM(G1672+G1676)</f>
        <v>14507</v>
      </c>
      <c r="H1671" s="302">
        <f>SUM(H1672+H1676)</f>
        <v>14507</v>
      </c>
      <c r="I1671" s="132">
        <f t="shared" si="87"/>
        <v>1238.0499999999993</v>
      </c>
      <c r="J1671" s="133">
        <f t="shared" si="86"/>
        <v>9.3304293105332281E-2</v>
      </c>
    </row>
    <row r="1672" spans="1:10" x14ac:dyDescent="0.2">
      <c r="A1672" s="36"/>
      <c r="B1672" s="10">
        <v>50</v>
      </c>
      <c r="C1672" s="67" t="s">
        <v>18</v>
      </c>
      <c r="D1672" s="97">
        <v>7568</v>
      </c>
      <c r="E1672" s="120">
        <f>SUM(E1673+E1675)</f>
        <v>7309</v>
      </c>
      <c r="F1672" s="279">
        <f>SUM(F1673+F1675)</f>
        <v>7177.42</v>
      </c>
      <c r="G1672" s="120">
        <f>SUM(G1673+G1675)</f>
        <v>8349</v>
      </c>
      <c r="H1672" s="294">
        <f>SUM(H1673+H1675)</f>
        <v>8349</v>
      </c>
      <c r="I1672" s="132">
        <f t="shared" si="87"/>
        <v>1171.58</v>
      </c>
      <c r="J1672" s="133">
        <f t="shared" si="86"/>
        <v>0.1632313561140355</v>
      </c>
    </row>
    <row r="1673" spans="1:10" x14ac:dyDescent="0.2">
      <c r="A1673" s="36"/>
      <c r="B1673" s="6">
        <v>500</v>
      </c>
      <c r="C1673" s="68" t="s">
        <v>171</v>
      </c>
      <c r="D1673" s="93"/>
      <c r="E1673" s="124">
        <f>SUM(E1674)</f>
        <v>5463</v>
      </c>
      <c r="F1673" s="280">
        <f>SUM(F1674)</f>
        <v>5526.59</v>
      </c>
      <c r="G1673" s="124">
        <f>SUM(G1674)</f>
        <v>6240</v>
      </c>
      <c r="H1673" s="293">
        <f>SUM(H1674)</f>
        <v>6240</v>
      </c>
      <c r="I1673" s="126">
        <f t="shared" si="87"/>
        <v>713.40999999999985</v>
      </c>
      <c r="J1673" s="128">
        <f t="shared" si="86"/>
        <v>0.12908683292952805</v>
      </c>
    </row>
    <row r="1674" spans="1:10" x14ac:dyDescent="0.2">
      <c r="A1674" s="36"/>
      <c r="B1674" s="6">
        <v>5002</v>
      </c>
      <c r="C1674" s="68" t="s">
        <v>178</v>
      </c>
      <c r="D1674" s="93"/>
      <c r="E1674" s="124">
        <v>5463</v>
      </c>
      <c r="F1674" s="92">
        <v>5526.59</v>
      </c>
      <c r="G1674" s="124">
        <v>6240</v>
      </c>
      <c r="H1674" s="293">
        <v>6240</v>
      </c>
      <c r="I1674" s="126">
        <f t="shared" si="87"/>
        <v>713.40999999999985</v>
      </c>
      <c r="J1674" s="128">
        <f t="shared" si="86"/>
        <v>0.12908683292952805</v>
      </c>
    </row>
    <row r="1675" spans="1:10" x14ac:dyDescent="0.2">
      <c r="A1675" s="36"/>
      <c r="B1675" s="6">
        <v>506</v>
      </c>
      <c r="C1675" s="68" t="s">
        <v>172</v>
      </c>
      <c r="D1675" s="93"/>
      <c r="E1675" s="124">
        <v>1846</v>
      </c>
      <c r="F1675" s="92">
        <v>1650.83</v>
      </c>
      <c r="G1675" s="124">
        <v>2109</v>
      </c>
      <c r="H1675" s="293">
        <v>2109</v>
      </c>
      <c r="I1675" s="126">
        <f t="shared" si="87"/>
        <v>458.17000000000007</v>
      </c>
      <c r="J1675" s="128">
        <f t="shared" si="86"/>
        <v>0.27753917726234678</v>
      </c>
    </row>
    <row r="1676" spans="1:10" x14ac:dyDescent="0.2">
      <c r="A1676" s="36"/>
      <c r="B1676" s="24">
        <v>55</v>
      </c>
      <c r="C1676" s="58" t="s">
        <v>19</v>
      </c>
      <c r="D1676" s="94">
        <v>4509.76</v>
      </c>
      <c r="E1676" s="123">
        <f>SUM(E1677:E1680)</f>
        <v>6157</v>
      </c>
      <c r="F1676" s="114">
        <f>SUM(F1677:F1682)</f>
        <v>6091.5300000000007</v>
      </c>
      <c r="G1676" s="123">
        <f>SUM(G1677:G1680)</f>
        <v>6158</v>
      </c>
      <c r="H1676" s="302">
        <f>SUM(H1677:H1680)</f>
        <v>6158</v>
      </c>
      <c r="I1676" s="132">
        <f t="shared" si="87"/>
        <v>66.469999999999345</v>
      </c>
      <c r="J1676" s="133">
        <f t="shared" si="86"/>
        <v>1.0911872715064996E-2</v>
      </c>
    </row>
    <row r="1677" spans="1:10" x14ac:dyDescent="0.2">
      <c r="A1677" s="36"/>
      <c r="B1677" s="6">
        <v>5500</v>
      </c>
      <c r="C1677" s="68" t="s">
        <v>20</v>
      </c>
      <c r="D1677" s="93"/>
      <c r="E1677" s="125">
        <v>200</v>
      </c>
      <c r="F1677" s="92">
        <v>15.8</v>
      </c>
      <c r="G1677" s="125">
        <v>100</v>
      </c>
      <c r="H1677" s="311">
        <v>100</v>
      </c>
      <c r="I1677" s="126">
        <f t="shared" si="87"/>
        <v>84.2</v>
      </c>
      <c r="J1677" s="128">
        <f t="shared" si="86"/>
        <v>5.3291139240506329</v>
      </c>
    </row>
    <row r="1678" spans="1:10" ht="25.5" x14ac:dyDescent="0.2">
      <c r="A1678" s="36"/>
      <c r="B1678" s="6">
        <v>5511</v>
      </c>
      <c r="C1678" s="68" t="s">
        <v>173</v>
      </c>
      <c r="D1678" s="93"/>
      <c r="E1678" s="125">
        <v>2600</v>
      </c>
      <c r="F1678" s="92">
        <v>2947.24</v>
      </c>
      <c r="G1678" s="125">
        <v>3270</v>
      </c>
      <c r="H1678" s="311">
        <v>3270</v>
      </c>
      <c r="I1678" s="126">
        <f t="shared" si="87"/>
        <v>322.76000000000022</v>
      </c>
      <c r="J1678" s="128">
        <f t="shared" si="86"/>
        <v>0.10951262876453915</v>
      </c>
    </row>
    <row r="1679" spans="1:10" x14ac:dyDescent="0.2">
      <c r="A1679" s="36"/>
      <c r="B1679" s="22">
        <v>5513</v>
      </c>
      <c r="C1679" s="59" t="s">
        <v>23</v>
      </c>
      <c r="D1679" s="87"/>
      <c r="E1679" s="125">
        <v>2700</v>
      </c>
      <c r="F1679" s="92">
        <v>3028.9</v>
      </c>
      <c r="G1679" s="125">
        <v>2580</v>
      </c>
      <c r="H1679" s="311">
        <v>2580</v>
      </c>
      <c r="I1679" s="126">
        <f t="shared" si="87"/>
        <v>-448.90000000000009</v>
      </c>
      <c r="J1679" s="128">
        <f t="shared" si="86"/>
        <v>-0.1482056192016904</v>
      </c>
    </row>
    <row r="1680" spans="1:10" x14ac:dyDescent="0.2">
      <c r="A1680" s="36"/>
      <c r="B1680" s="22">
        <v>5515</v>
      </c>
      <c r="C1680" s="59" t="s">
        <v>24</v>
      </c>
      <c r="D1680" s="87"/>
      <c r="E1680" s="125">
        <v>657</v>
      </c>
      <c r="F1680" s="92">
        <v>79.59</v>
      </c>
      <c r="G1680" s="125">
        <v>208</v>
      </c>
      <c r="H1680" s="311">
        <v>208</v>
      </c>
      <c r="I1680" s="126">
        <f t="shared" si="87"/>
        <v>128.41</v>
      </c>
      <c r="J1680" s="128">
        <f t="shared" si="86"/>
        <v>1.6133936424173889</v>
      </c>
    </row>
    <row r="1681" spans="1:10" x14ac:dyDescent="0.2">
      <c r="A1681" s="36"/>
      <c r="B1681" s="22">
        <v>5526</v>
      </c>
      <c r="C1681" s="59" t="s">
        <v>7</v>
      </c>
      <c r="D1681" s="87"/>
      <c r="E1681" s="125"/>
      <c r="F1681" s="92">
        <v>20</v>
      </c>
      <c r="G1681" s="125"/>
      <c r="H1681" s="311"/>
      <c r="I1681" s="126">
        <f t="shared" si="87"/>
        <v>-20</v>
      </c>
      <c r="J1681" s="128">
        <f t="shared" si="86"/>
        <v>-1</v>
      </c>
    </row>
    <row r="1682" spans="1:10" x14ac:dyDescent="0.2">
      <c r="A1682" s="36"/>
      <c r="B1682" s="10">
        <v>15</v>
      </c>
      <c r="C1682" s="67" t="s">
        <v>199</v>
      </c>
      <c r="D1682" s="94">
        <v>6863</v>
      </c>
      <c r="E1682" s="125"/>
      <c r="F1682" s="115"/>
      <c r="G1682" s="125"/>
      <c r="H1682" s="311"/>
      <c r="I1682" s="126"/>
      <c r="J1682" s="128"/>
    </row>
    <row r="1683" spans="1:10" x14ac:dyDescent="0.2">
      <c r="A1683" s="34" t="s">
        <v>494</v>
      </c>
      <c r="B1683" s="10" t="s">
        <v>495</v>
      </c>
      <c r="C1683" s="177"/>
      <c r="D1683" s="103"/>
      <c r="E1683" s="123">
        <f>SUM(E1684+E1686)</f>
        <v>170890</v>
      </c>
      <c r="F1683" s="114">
        <f>SUM(F1684+F1686)</f>
        <v>154279</v>
      </c>
      <c r="G1683" s="123">
        <f>SUM(G1684+G1686)</f>
        <v>170890</v>
      </c>
      <c r="H1683" s="302">
        <f>SUM(H1684+H1686)</f>
        <v>170890</v>
      </c>
      <c r="I1683" s="132">
        <f t="shared" si="87"/>
        <v>16611</v>
      </c>
      <c r="J1683" s="133">
        <f t="shared" si="86"/>
        <v>0.10766857446574063</v>
      </c>
    </row>
    <row r="1684" spans="1:10" ht="25.5" x14ac:dyDescent="0.2">
      <c r="A1684" s="36"/>
      <c r="B1684" s="23">
        <v>413</v>
      </c>
      <c r="C1684" s="70" t="s">
        <v>98</v>
      </c>
      <c r="D1684" s="88"/>
      <c r="E1684" s="123">
        <f>SUM(E1685)</f>
        <v>13140</v>
      </c>
      <c r="F1684" s="114">
        <f>SUM(F1685)</f>
        <v>13140</v>
      </c>
      <c r="G1684" s="123">
        <f>SUM(G1685)</f>
        <v>13140</v>
      </c>
      <c r="H1684" s="302">
        <f>SUM(H1685)</f>
        <v>13140</v>
      </c>
      <c r="I1684" s="132">
        <f t="shared" si="87"/>
        <v>0</v>
      </c>
      <c r="J1684" s="133">
        <f t="shared" si="86"/>
        <v>0</v>
      </c>
    </row>
    <row r="1685" spans="1:10" x14ac:dyDescent="0.2">
      <c r="A1685" s="36"/>
      <c r="B1685" s="21">
        <v>4130</v>
      </c>
      <c r="C1685" s="69" t="s">
        <v>29</v>
      </c>
      <c r="D1685" s="91"/>
      <c r="E1685" s="125">
        <v>13140</v>
      </c>
      <c r="F1685" s="92">
        <v>13140</v>
      </c>
      <c r="G1685" s="125">
        <v>13140</v>
      </c>
      <c r="H1685" s="311">
        <v>13140</v>
      </c>
      <c r="I1685" s="126">
        <f t="shared" si="87"/>
        <v>0</v>
      </c>
      <c r="J1685" s="128">
        <f t="shared" si="86"/>
        <v>0</v>
      </c>
    </row>
    <row r="1686" spans="1:10" x14ac:dyDescent="0.2">
      <c r="A1686" s="36"/>
      <c r="B1686" s="24">
        <v>55</v>
      </c>
      <c r="C1686" s="58" t="s">
        <v>19</v>
      </c>
      <c r="D1686" s="94"/>
      <c r="E1686" s="123">
        <f>SUM(E1687)</f>
        <v>157750</v>
      </c>
      <c r="F1686" s="114">
        <f>SUM(F1687)</f>
        <v>141139</v>
      </c>
      <c r="G1686" s="123">
        <f>SUM(G1687)</f>
        <v>157750</v>
      </c>
      <c r="H1686" s="302">
        <f>SUM(H1687)</f>
        <v>157750</v>
      </c>
      <c r="I1686" s="132">
        <f t="shared" si="87"/>
        <v>16611</v>
      </c>
      <c r="J1686" s="133">
        <f t="shared" si="86"/>
        <v>0.11769248754773654</v>
      </c>
    </row>
    <row r="1687" spans="1:10" x14ac:dyDescent="0.2">
      <c r="A1687" s="36"/>
      <c r="B1687" s="22">
        <v>5526</v>
      </c>
      <c r="C1687" s="59" t="s">
        <v>7</v>
      </c>
      <c r="D1687" s="87"/>
      <c r="E1687" s="125">
        <v>157750</v>
      </c>
      <c r="F1687" s="92">
        <v>141139</v>
      </c>
      <c r="G1687" s="125">
        <v>157750</v>
      </c>
      <c r="H1687" s="311">
        <v>157750</v>
      </c>
      <c r="I1687" s="126">
        <f t="shared" si="87"/>
        <v>16611</v>
      </c>
      <c r="J1687" s="128">
        <f t="shared" si="86"/>
        <v>0.11769248754773654</v>
      </c>
    </row>
    <row r="1688" spans="1:10" s="9" customFormat="1" x14ac:dyDescent="0.2">
      <c r="A1688" s="34" t="s">
        <v>554</v>
      </c>
      <c r="B1688" s="10" t="s">
        <v>134</v>
      </c>
      <c r="C1688" s="177"/>
      <c r="D1688" s="107">
        <f>SUM(D1689+D1693+D1698)</f>
        <v>96044.17</v>
      </c>
      <c r="E1688" s="120">
        <f>SUM(E1689+E1693+E1698)</f>
        <v>153763</v>
      </c>
      <c r="F1688" s="279">
        <f>SUM(F1689+F1693+F1698)</f>
        <v>142615.59</v>
      </c>
      <c r="G1688" s="120">
        <f>SUM(G1689+G1693+G1698)</f>
        <v>159350</v>
      </c>
      <c r="H1688" s="294">
        <f>SUM(H1689+H1693+H1698)</f>
        <v>159350</v>
      </c>
      <c r="I1688" s="132">
        <f t="shared" si="87"/>
        <v>16734.410000000003</v>
      </c>
      <c r="J1688" s="133">
        <f t="shared" si="86"/>
        <v>0.11733927546069833</v>
      </c>
    </row>
    <row r="1689" spans="1:10" s="9" customFormat="1" ht="25.5" x14ac:dyDescent="0.2">
      <c r="A1689" s="34"/>
      <c r="B1689" s="23">
        <v>413</v>
      </c>
      <c r="C1689" s="70" t="s">
        <v>98</v>
      </c>
      <c r="D1689" s="88">
        <f>SUM(D1690:D1692)</f>
        <v>51235.34</v>
      </c>
      <c r="E1689" s="121">
        <f>SUM(E1690:E1692)</f>
        <v>75453</v>
      </c>
      <c r="F1689" s="88">
        <f>SUM(F1690:F1692)</f>
        <v>67136.299999999988</v>
      </c>
      <c r="G1689" s="121">
        <f>SUM(G1690:G1692)</f>
        <v>72974</v>
      </c>
      <c r="H1689" s="298">
        <f>SUM(H1690:H1692)</f>
        <v>72974</v>
      </c>
      <c r="I1689" s="132">
        <f t="shared" si="87"/>
        <v>5837.7000000000116</v>
      </c>
      <c r="J1689" s="133">
        <f t="shared" si="86"/>
        <v>8.6952959874166513E-2</v>
      </c>
    </row>
    <row r="1690" spans="1:10" x14ac:dyDescent="0.2">
      <c r="A1690" s="36"/>
      <c r="B1690" s="21">
        <v>4130</v>
      </c>
      <c r="C1690" s="69" t="s">
        <v>29</v>
      </c>
      <c r="D1690" s="92">
        <v>23295.7</v>
      </c>
      <c r="E1690" s="122">
        <v>35880</v>
      </c>
      <c r="F1690" s="92">
        <v>32790.17</v>
      </c>
      <c r="G1690" s="122">
        <v>34474</v>
      </c>
      <c r="H1690" s="299">
        <v>34474</v>
      </c>
      <c r="I1690" s="126">
        <f t="shared" si="87"/>
        <v>1683.8300000000017</v>
      </c>
      <c r="J1690" s="128">
        <f t="shared" si="86"/>
        <v>5.1351670332907773E-2</v>
      </c>
    </row>
    <row r="1691" spans="1:10" x14ac:dyDescent="0.2">
      <c r="A1691" s="36"/>
      <c r="B1691" s="21">
        <v>4134</v>
      </c>
      <c r="C1691" s="69" t="s">
        <v>457</v>
      </c>
      <c r="D1691" s="92">
        <v>27875.64</v>
      </c>
      <c r="E1691" s="122">
        <v>39573</v>
      </c>
      <c r="F1691" s="92">
        <v>34346.129999999997</v>
      </c>
      <c r="G1691" s="122">
        <v>38500</v>
      </c>
      <c r="H1691" s="299">
        <v>38500</v>
      </c>
      <c r="I1691" s="126">
        <f t="shared" si="87"/>
        <v>4153.8700000000026</v>
      </c>
      <c r="J1691" s="128">
        <f t="shared" si="86"/>
        <v>0.12094142775328698</v>
      </c>
    </row>
    <row r="1692" spans="1:10" ht="25.5" x14ac:dyDescent="0.2">
      <c r="A1692" s="36"/>
      <c r="B1692" s="21">
        <v>4138</v>
      </c>
      <c r="C1692" s="69" t="s">
        <v>69</v>
      </c>
      <c r="D1692" s="92">
        <v>64</v>
      </c>
      <c r="E1692" s="122">
        <v>0</v>
      </c>
      <c r="F1692" s="91">
        <v>0</v>
      </c>
      <c r="G1692" s="122">
        <v>0</v>
      </c>
      <c r="H1692" s="299">
        <v>0</v>
      </c>
      <c r="I1692" s="126">
        <f t="shared" si="87"/>
        <v>0</v>
      </c>
      <c r="J1692" s="128"/>
    </row>
    <row r="1693" spans="1:10" x14ac:dyDescent="0.2">
      <c r="A1693" s="36"/>
      <c r="B1693" s="10">
        <v>50</v>
      </c>
      <c r="C1693" s="67" t="s">
        <v>18</v>
      </c>
      <c r="D1693" s="88">
        <f>SUM(D1694+D1697)</f>
        <v>33919.39</v>
      </c>
      <c r="E1693" s="121">
        <f>SUM(E1694+E1697)</f>
        <v>64570</v>
      </c>
      <c r="F1693" s="88">
        <f>SUM(F1694+F1697)</f>
        <v>63430.09</v>
      </c>
      <c r="G1693" s="121">
        <f>SUM(G1694+G1697)</f>
        <v>72136</v>
      </c>
      <c r="H1693" s="298">
        <f>SUM(H1694+H1697)</f>
        <v>72136</v>
      </c>
      <c r="I1693" s="132">
        <f t="shared" si="87"/>
        <v>8705.9100000000035</v>
      </c>
      <c r="J1693" s="133">
        <f t="shared" si="86"/>
        <v>0.13725205182587641</v>
      </c>
    </row>
    <row r="1694" spans="1:10" x14ac:dyDescent="0.2">
      <c r="A1694" s="36"/>
      <c r="B1694" s="6">
        <v>500</v>
      </c>
      <c r="C1694" s="68" t="s">
        <v>171</v>
      </c>
      <c r="D1694" s="91">
        <f>SUM(D1695:D1696)</f>
        <v>25507.62</v>
      </c>
      <c r="E1694" s="122">
        <f>SUM(E1695)</f>
        <v>48258</v>
      </c>
      <c r="F1694" s="91">
        <f>SUM(F1695:F1696)</f>
        <v>47954.86</v>
      </c>
      <c r="G1694" s="122">
        <f>SUM(G1695)</f>
        <v>53914</v>
      </c>
      <c r="H1694" s="299">
        <f>SUM(H1695)</f>
        <v>53914</v>
      </c>
      <c r="I1694" s="126">
        <f t="shared" si="87"/>
        <v>5959.1399999999994</v>
      </c>
      <c r="J1694" s="128">
        <f t="shared" si="86"/>
        <v>0.12426561145210302</v>
      </c>
    </row>
    <row r="1695" spans="1:10" x14ac:dyDescent="0.2">
      <c r="A1695" s="36"/>
      <c r="B1695" s="6">
        <v>5002</v>
      </c>
      <c r="C1695" s="68" t="s">
        <v>178</v>
      </c>
      <c r="D1695" s="92">
        <v>21994.05</v>
      </c>
      <c r="E1695" s="122">
        <v>48258</v>
      </c>
      <c r="F1695" s="92">
        <v>39299.25</v>
      </c>
      <c r="G1695" s="122">
        <v>53914</v>
      </c>
      <c r="H1695" s="299">
        <v>53914</v>
      </c>
      <c r="I1695" s="126">
        <f t="shared" si="87"/>
        <v>14614.75</v>
      </c>
      <c r="J1695" s="128">
        <f t="shared" si="86"/>
        <v>0.37188368734772292</v>
      </c>
    </row>
    <row r="1696" spans="1:10" ht="25.5" x14ac:dyDescent="0.2">
      <c r="A1696" s="36"/>
      <c r="B1696" s="6">
        <v>5005</v>
      </c>
      <c r="C1696" s="68" t="s">
        <v>198</v>
      </c>
      <c r="D1696" s="92">
        <v>3513.57</v>
      </c>
      <c r="E1696" s="122"/>
      <c r="F1696" s="92">
        <v>8655.61</v>
      </c>
      <c r="G1696" s="122"/>
      <c r="H1696" s="299"/>
      <c r="I1696" s="126">
        <f t="shared" si="87"/>
        <v>-8655.61</v>
      </c>
      <c r="J1696" s="128">
        <f t="shared" si="86"/>
        <v>-1</v>
      </c>
    </row>
    <row r="1697" spans="1:10" x14ac:dyDescent="0.2">
      <c r="A1697" s="36"/>
      <c r="B1697" s="6">
        <v>506</v>
      </c>
      <c r="C1697" s="68" t="s">
        <v>172</v>
      </c>
      <c r="D1697" s="92">
        <v>8411.77</v>
      </c>
      <c r="E1697" s="122">
        <v>16312</v>
      </c>
      <c r="F1697" s="92">
        <v>15475.23</v>
      </c>
      <c r="G1697" s="122">
        <v>18222</v>
      </c>
      <c r="H1697" s="299">
        <v>18222</v>
      </c>
      <c r="I1697" s="126">
        <f t="shared" si="87"/>
        <v>2746.7700000000004</v>
      </c>
      <c r="J1697" s="128">
        <f t="shared" si="86"/>
        <v>0.17749461558891211</v>
      </c>
    </row>
    <row r="1698" spans="1:10" s="9" customFormat="1" x14ac:dyDescent="0.2">
      <c r="A1698" s="34"/>
      <c r="B1698" s="24">
        <v>55</v>
      </c>
      <c r="C1698" s="58" t="s">
        <v>19</v>
      </c>
      <c r="D1698" s="114">
        <f>SUM(D1699:D1706)</f>
        <v>10889.44</v>
      </c>
      <c r="E1698" s="123">
        <f>SUM(E1699:E1706)</f>
        <v>13740</v>
      </c>
      <c r="F1698" s="114">
        <f>SUM(F1699:F1706)</f>
        <v>12049.2</v>
      </c>
      <c r="G1698" s="123">
        <f>SUM(G1699:G1706)</f>
        <v>14240</v>
      </c>
      <c r="H1698" s="302">
        <f>SUM(H1699:H1706)</f>
        <v>14240</v>
      </c>
      <c r="I1698" s="132">
        <f t="shared" si="87"/>
        <v>2190.7999999999993</v>
      </c>
      <c r="J1698" s="133">
        <f t="shared" si="86"/>
        <v>0.18182119974770106</v>
      </c>
    </row>
    <row r="1699" spans="1:10" s="9" customFormat="1" x14ac:dyDescent="0.2">
      <c r="A1699" s="34"/>
      <c r="B1699" s="6">
        <v>5500</v>
      </c>
      <c r="C1699" s="68" t="s">
        <v>20</v>
      </c>
      <c r="D1699" s="92">
        <v>687.29</v>
      </c>
      <c r="E1699" s="125">
        <v>240</v>
      </c>
      <c r="F1699" s="92">
        <v>1247.4000000000001</v>
      </c>
      <c r="G1699" s="125">
        <v>240</v>
      </c>
      <c r="H1699" s="311">
        <v>240</v>
      </c>
      <c r="I1699" s="126">
        <f t="shared" si="87"/>
        <v>-1007.4000000000001</v>
      </c>
      <c r="J1699" s="128">
        <f t="shared" si="86"/>
        <v>-0.80759980759980765</v>
      </c>
    </row>
    <row r="1700" spans="1:10" s="9" customFormat="1" x14ac:dyDescent="0.2">
      <c r="A1700" s="34"/>
      <c r="B1700" s="6">
        <v>5503</v>
      </c>
      <c r="C1700" s="68" t="s">
        <v>21</v>
      </c>
      <c r="D1700" s="92"/>
      <c r="E1700" s="125"/>
      <c r="F1700" s="92">
        <v>15.3</v>
      </c>
      <c r="G1700" s="125"/>
      <c r="H1700" s="311"/>
      <c r="I1700" s="126">
        <f t="shared" si="87"/>
        <v>-15.3</v>
      </c>
      <c r="J1700" s="128">
        <f t="shared" si="86"/>
        <v>-1</v>
      </c>
    </row>
    <row r="1701" spans="1:10" s="9" customFormat="1" x14ac:dyDescent="0.2">
      <c r="A1701" s="34"/>
      <c r="B1701" s="6">
        <v>5504</v>
      </c>
      <c r="C1701" s="68" t="s">
        <v>283</v>
      </c>
      <c r="D1701" s="92">
        <v>304.74</v>
      </c>
      <c r="E1701" s="125">
        <v>500</v>
      </c>
      <c r="F1701" s="92">
        <v>729.65</v>
      </c>
      <c r="G1701" s="125">
        <v>500</v>
      </c>
      <c r="H1701" s="311">
        <v>500</v>
      </c>
      <c r="I1701" s="126">
        <f t="shared" si="87"/>
        <v>-229.64999999999998</v>
      </c>
      <c r="J1701" s="128">
        <f t="shared" ref="J1701:J1762" si="88">SUM(H1701/F1701-1)</f>
        <v>-0.31473994380867543</v>
      </c>
    </row>
    <row r="1702" spans="1:10" s="9" customFormat="1" x14ac:dyDescent="0.2">
      <c r="A1702" s="34"/>
      <c r="B1702" s="6">
        <v>5513</v>
      </c>
      <c r="C1702" s="68" t="s">
        <v>23</v>
      </c>
      <c r="D1702" s="92">
        <v>644.29999999999995</v>
      </c>
      <c r="E1702" s="125">
        <v>2000</v>
      </c>
      <c r="F1702" s="92">
        <v>1655.17</v>
      </c>
      <c r="G1702" s="125">
        <v>2000</v>
      </c>
      <c r="H1702" s="311">
        <v>2000</v>
      </c>
      <c r="I1702" s="126">
        <f t="shared" ref="I1702:I1761" si="89">H1702-F1702</f>
        <v>344.82999999999993</v>
      </c>
      <c r="J1702" s="128">
        <f t="shared" si="88"/>
        <v>0.2083350954886809</v>
      </c>
    </row>
    <row r="1703" spans="1:10" s="9" customFormat="1" x14ac:dyDescent="0.2">
      <c r="A1703" s="34"/>
      <c r="B1703" s="6">
        <v>5514</v>
      </c>
      <c r="C1703" s="68" t="s">
        <v>174</v>
      </c>
      <c r="D1703" s="92">
        <v>69.459999999999994</v>
      </c>
      <c r="E1703" s="125"/>
      <c r="F1703" s="92">
        <v>178.92</v>
      </c>
      <c r="G1703" s="125">
        <v>0</v>
      </c>
      <c r="H1703" s="311">
        <v>0</v>
      </c>
      <c r="I1703" s="126">
        <f t="shared" si="89"/>
        <v>-178.92</v>
      </c>
      <c r="J1703" s="128">
        <f t="shared" si="88"/>
        <v>-1</v>
      </c>
    </row>
    <row r="1704" spans="1:10" s="9" customFormat="1" x14ac:dyDescent="0.2">
      <c r="A1704" s="34"/>
      <c r="B1704" s="6">
        <v>5522</v>
      </c>
      <c r="C1704" s="68" t="s">
        <v>66</v>
      </c>
      <c r="D1704" s="92">
        <v>15.79</v>
      </c>
      <c r="E1704" s="125"/>
      <c r="F1704" s="92">
        <v>0</v>
      </c>
      <c r="G1704" s="125">
        <v>0</v>
      </c>
      <c r="H1704" s="311">
        <v>0</v>
      </c>
      <c r="I1704" s="126">
        <f t="shared" si="89"/>
        <v>0</v>
      </c>
      <c r="J1704" s="128"/>
    </row>
    <row r="1705" spans="1:10" s="9" customFormat="1" x14ac:dyDescent="0.2">
      <c r="A1705" s="34"/>
      <c r="B1705" s="6">
        <v>5524</v>
      </c>
      <c r="C1705" s="68" t="s">
        <v>26</v>
      </c>
      <c r="D1705" s="92">
        <v>484.17</v>
      </c>
      <c r="E1705" s="125">
        <v>500</v>
      </c>
      <c r="F1705" s="92">
        <v>614.72</v>
      </c>
      <c r="G1705" s="125">
        <v>1000</v>
      </c>
      <c r="H1705" s="311">
        <v>1000</v>
      </c>
      <c r="I1705" s="126">
        <f t="shared" si="89"/>
        <v>385.28</v>
      </c>
      <c r="J1705" s="128">
        <f t="shared" si="88"/>
        <v>0.62675689744924501</v>
      </c>
    </row>
    <row r="1706" spans="1:10" s="9" customFormat="1" x14ac:dyDescent="0.2">
      <c r="A1706" s="34"/>
      <c r="B1706" s="22">
        <v>5526</v>
      </c>
      <c r="C1706" s="59" t="s">
        <v>7</v>
      </c>
      <c r="D1706" s="92">
        <v>8683.69</v>
      </c>
      <c r="E1706" s="125">
        <v>10500</v>
      </c>
      <c r="F1706" s="115">
        <v>7608.04</v>
      </c>
      <c r="G1706" s="125">
        <v>10500</v>
      </c>
      <c r="H1706" s="311">
        <v>10500</v>
      </c>
      <c r="I1706" s="126">
        <f t="shared" si="89"/>
        <v>2891.96</v>
      </c>
      <c r="J1706" s="128">
        <f t="shared" si="88"/>
        <v>0.38011892681952242</v>
      </c>
    </row>
    <row r="1707" spans="1:10" s="9" customFormat="1" x14ac:dyDescent="0.2">
      <c r="A1707" s="34" t="s">
        <v>555</v>
      </c>
      <c r="B1707" s="10" t="s">
        <v>497</v>
      </c>
      <c r="C1707" s="177"/>
      <c r="D1707" s="103"/>
      <c r="E1707" s="123">
        <f>SUM(E1708+E1715)</f>
        <v>18698</v>
      </c>
      <c r="F1707" s="114">
        <f>SUM(F1708+F1715)</f>
        <v>5706.41</v>
      </c>
      <c r="G1707" s="123">
        <f>SUM(G1708+G1713+G1715)</f>
        <v>23368</v>
      </c>
      <c r="H1707" s="302">
        <f>SUM(H1708+H1713+H1715)</f>
        <v>23368</v>
      </c>
      <c r="I1707" s="132">
        <f t="shared" si="89"/>
        <v>17661.59</v>
      </c>
      <c r="J1707" s="133">
        <f t="shared" si="88"/>
        <v>3.0950439943852617</v>
      </c>
    </row>
    <row r="1708" spans="1:10" s="9" customFormat="1" x14ac:dyDescent="0.2">
      <c r="A1708" s="34"/>
      <c r="B1708" s="10">
        <v>50</v>
      </c>
      <c r="C1708" s="67" t="s">
        <v>18</v>
      </c>
      <c r="D1708" s="97"/>
      <c r="E1708" s="121">
        <f>SUM(E1709+E1712)</f>
        <v>16698</v>
      </c>
      <c r="F1708" s="88">
        <f>SUM(F1709+F1712)</f>
        <v>3622.87</v>
      </c>
      <c r="G1708" s="121">
        <f>SUM(G1709+G1712)</f>
        <v>18368</v>
      </c>
      <c r="H1708" s="298">
        <f>SUM(H1709+H1712)</f>
        <v>18368</v>
      </c>
      <c r="I1708" s="132">
        <f t="shared" si="89"/>
        <v>14745.130000000001</v>
      </c>
      <c r="J1708" s="133">
        <f t="shared" si="88"/>
        <v>4.0700135527910195</v>
      </c>
    </row>
    <row r="1709" spans="1:10" s="9" customFormat="1" x14ac:dyDescent="0.2">
      <c r="A1709" s="34"/>
      <c r="B1709" s="6">
        <v>500</v>
      </c>
      <c r="C1709" s="68" t="s">
        <v>171</v>
      </c>
      <c r="D1709" s="93"/>
      <c r="E1709" s="122">
        <f>SUM(E1710)</f>
        <v>12480</v>
      </c>
      <c r="F1709" s="91">
        <f>SUM(F1710:F1711)</f>
        <v>2843.96</v>
      </c>
      <c r="G1709" s="122">
        <f>SUM(G1710)</f>
        <v>13728</v>
      </c>
      <c r="H1709" s="299">
        <f>SUM(H1710)</f>
        <v>13728</v>
      </c>
      <c r="I1709" s="126">
        <f t="shared" si="89"/>
        <v>10884.04</v>
      </c>
      <c r="J1709" s="128">
        <f t="shared" si="88"/>
        <v>3.8270721107188566</v>
      </c>
    </row>
    <row r="1710" spans="1:10" s="9" customFormat="1" x14ac:dyDescent="0.2">
      <c r="A1710" s="34"/>
      <c r="B1710" s="6">
        <v>5002</v>
      </c>
      <c r="C1710" s="68" t="s">
        <v>178</v>
      </c>
      <c r="D1710" s="93"/>
      <c r="E1710" s="122">
        <v>12480</v>
      </c>
      <c r="F1710" s="91">
        <v>1350.71</v>
      </c>
      <c r="G1710" s="122">
        <v>13728</v>
      </c>
      <c r="H1710" s="299">
        <v>13728</v>
      </c>
      <c r="I1710" s="126">
        <f t="shared" si="89"/>
        <v>12377.29</v>
      </c>
      <c r="J1710" s="128">
        <f t="shared" si="88"/>
        <v>9.1635436178010075</v>
      </c>
    </row>
    <row r="1711" spans="1:10" s="9" customFormat="1" ht="25.5" x14ac:dyDescent="0.2">
      <c r="A1711" s="34"/>
      <c r="B1711" s="6">
        <v>5005</v>
      </c>
      <c r="C1711" s="68" t="s">
        <v>198</v>
      </c>
      <c r="D1711" s="93"/>
      <c r="E1711" s="122"/>
      <c r="F1711" s="91">
        <v>1493.25</v>
      </c>
      <c r="G1711" s="122"/>
      <c r="H1711" s="299"/>
      <c r="I1711" s="126">
        <f t="shared" si="89"/>
        <v>-1493.25</v>
      </c>
      <c r="J1711" s="128">
        <f t="shared" si="88"/>
        <v>-1</v>
      </c>
    </row>
    <row r="1712" spans="1:10" s="9" customFormat="1" x14ac:dyDescent="0.2">
      <c r="A1712" s="34"/>
      <c r="B1712" s="6">
        <v>506</v>
      </c>
      <c r="C1712" s="68" t="s">
        <v>172</v>
      </c>
      <c r="D1712" s="93"/>
      <c r="E1712" s="122">
        <v>4218</v>
      </c>
      <c r="F1712" s="91">
        <v>778.91</v>
      </c>
      <c r="G1712" s="122">
        <v>4640</v>
      </c>
      <c r="H1712" s="299">
        <v>4640</v>
      </c>
      <c r="I1712" s="126">
        <f t="shared" si="89"/>
        <v>3861.09</v>
      </c>
      <c r="J1712" s="128">
        <f t="shared" si="88"/>
        <v>4.9570425337972299</v>
      </c>
    </row>
    <row r="1713" spans="1:10" s="9" customFormat="1" ht="25.5" x14ac:dyDescent="0.2">
      <c r="A1713" s="34"/>
      <c r="B1713" s="23">
        <v>413</v>
      </c>
      <c r="C1713" s="70" t="s">
        <v>98</v>
      </c>
      <c r="D1713" s="93"/>
      <c r="E1713" s="122"/>
      <c r="F1713" s="91">
        <f>SUM(F1714)</f>
        <v>0</v>
      </c>
      <c r="G1713" s="121">
        <f>SUM(G1714)</f>
        <v>3000</v>
      </c>
      <c r="H1713" s="298">
        <f>SUM(H1714)</f>
        <v>3000</v>
      </c>
      <c r="I1713" s="132">
        <f t="shared" si="89"/>
        <v>3000</v>
      </c>
      <c r="J1713" s="128"/>
    </row>
    <row r="1714" spans="1:10" s="9" customFormat="1" x14ac:dyDescent="0.2">
      <c r="A1714" s="34"/>
      <c r="B1714" s="21">
        <v>4130</v>
      </c>
      <c r="C1714" s="69" t="s">
        <v>29</v>
      </c>
      <c r="D1714" s="93"/>
      <c r="E1714" s="122"/>
      <c r="F1714" s="91">
        <v>0</v>
      </c>
      <c r="G1714" s="122">
        <v>3000</v>
      </c>
      <c r="H1714" s="299">
        <v>3000</v>
      </c>
      <c r="I1714" s="126">
        <f t="shared" si="89"/>
        <v>3000</v>
      </c>
      <c r="J1714" s="128"/>
    </row>
    <row r="1715" spans="1:10" s="9" customFormat="1" x14ac:dyDescent="0.2">
      <c r="A1715" s="34"/>
      <c r="B1715" s="24">
        <v>55</v>
      </c>
      <c r="C1715" s="58" t="s">
        <v>19</v>
      </c>
      <c r="D1715" s="94"/>
      <c r="E1715" s="121">
        <f>SUM(E1716:E1718)</f>
        <v>2000</v>
      </c>
      <c r="F1715" s="88">
        <f>SUM(F1716:F1718)</f>
        <v>2083.54</v>
      </c>
      <c r="G1715" s="121">
        <f>SUM(G1716:G1718)</f>
        <v>2000</v>
      </c>
      <c r="H1715" s="298">
        <f>SUM(H1716:H1718)</f>
        <v>2000</v>
      </c>
      <c r="I1715" s="132">
        <f t="shared" si="89"/>
        <v>-83.539999999999964</v>
      </c>
      <c r="J1715" s="133">
        <f t="shared" si="88"/>
        <v>-4.0095222553922616E-2</v>
      </c>
    </row>
    <row r="1716" spans="1:10" s="9" customFormat="1" x14ac:dyDescent="0.2">
      <c r="A1716" s="34"/>
      <c r="B1716" s="6">
        <v>5513</v>
      </c>
      <c r="C1716" s="68" t="s">
        <v>23</v>
      </c>
      <c r="D1716" s="93"/>
      <c r="E1716" s="122">
        <v>1500</v>
      </c>
      <c r="F1716" s="91">
        <v>1497.85</v>
      </c>
      <c r="G1716" s="122">
        <v>1500</v>
      </c>
      <c r="H1716" s="299">
        <v>1500</v>
      </c>
      <c r="I1716" s="126">
        <f t="shared" si="89"/>
        <v>2.1500000000000909</v>
      </c>
      <c r="J1716" s="128">
        <f t="shared" si="88"/>
        <v>1.4353907267083965E-3</v>
      </c>
    </row>
    <row r="1717" spans="1:10" s="9" customFormat="1" x14ac:dyDescent="0.2">
      <c r="A1717" s="34"/>
      <c r="B1717" s="6">
        <v>5524</v>
      </c>
      <c r="C1717" s="68" t="s">
        <v>26</v>
      </c>
      <c r="D1717" s="93"/>
      <c r="E1717" s="122">
        <v>500</v>
      </c>
      <c r="F1717" s="91">
        <v>497.69</v>
      </c>
      <c r="G1717" s="122">
        <v>500</v>
      </c>
      <c r="H1717" s="299">
        <v>500</v>
      </c>
      <c r="I1717" s="126">
        <f t="shared" si="89"/>
        <v>2.3100000000000023</v>
      </c>
      <c r="J1717" s="128">
        <f t="shared" si="88"/>
        <v>4.6414434688260009E-3</v>
      </c>
    </row>
    <row r="1718" spans="1:10" s="9" customFormat="1" x14ac:dyDescent="0.2">
      <c r="A1718" s="34"/>
      <c r="B1718" s="22">
        <v>5526</v>
      </c>
      <c r="C1718" s="59" t="s">
        <v>7</v>
      </c>
      <c r="D1718" s="93"/>
      <c r="E1718" s="122">
        <v>0</v>
      </c>
      <c r="F1718" s="91">
        <v>88</v>
      </c>
      <c r="G1718" s="122">
        <v>0</v>
      </c>
      <c r="H1718" s="299">
        <v>0</v>
      </c>
      <c r="I1718" s="126">
        <f t="shared" si="89"/>
        <v>-88</v>
      </c>
      <c r="J1718" s="128">
        <f t="shared" si="88"/>
        <v>-1</v>
      </c>
    </row>
    <row r="1719" spans="1:10" s="9" customFormat="1" x14ac:dyDescent="0.2">
      <c r="A1719" s="34" t="s">
        <v>556</v>
      </c>
      <c r="B1719" s="10" t="s">
        <v>211</v>
      </c>
      <c r="C1719" s="177"/>
      <c r="D1719" s="114">
        <f>SUM(D1720+D1722)</f>
        <v>32834</v>
      </c>
      <c r="E1719" s="123">
        <f>SUM(E1720)</f>
        <v>8088</v>
      </c>
      <c r="F1719" s="114">
        <f>SUM(F1720)</f>
        <v>4815</v>
      </c>
      <c r="G1719" s="123">
        <f>SUM(G1720)</f>
        <v>0</v>
      </c>
      <c r="H1719" s="302">
        <f>SUM(H1720)</f>
        <v>0</v>
      </c>
      <c r="I1719" s="132">
        <f t="shared" si="89"/>
        <v>-4815</v>
      </c>
      <c r="J1719" s="133">
        <f t="shared" si="88"/>
        <v>-1</v>
      </c>
    </row>
    <row r="1720" spans="1:10" s="9" customFormat="1" ht="25.5" x14ac:dyDescent="0.2">
      <c r="A1720" s="34"/>
      <c r="B1720" s="23">
        <v>413</v>
      </c>
      <c r="C1720" s="70" t="s">
        <v>98</v>
      </c>
      <c r="D1720" s="114">
        <f>SUM(D1721)</f>
        <v>32355</v>
      </c>
      <c r="E1720" s="123">
        <f>SUM(E1721)</f>
        <v>8088</v>
      </c>
      <c r="F1720" s="114">
        <f>SUM(F1721)</f>
        <v>4815</v>
      </c>
      <c r="G1720" s="232">
        <v>0</v>
      </c>
      <c r="H1720" s="74">
        <v>0</v>
      </c>
      <c r="I1720" s="132">
        <f t="shared" si="89"/>
        <v>-4815</v>
      </c>
      <c r="J1720" s="133">
        <f t="shared" si="88"/>
        <v>-1</v>
      </c>
    </row>
    <row r="1721" spans="1:10" s="9" customFormat="1" x14ac:dyDescent="0.2">
      <c r="A1721" s="34"/>
      <c r="B1721" s="21">
        <v>4130</v>
      </c>
      <c r="C1721" s="69" t="s">
        <v>29</v>
      </c>
      <c r="D1721" s="92">
        <v>32355</v>
      </c>
      <c r="E1721" s="125">
        <v>8088</v>
      </c>
      <c r="F1721" s="115">
        <v>4815</v>
      </c>
      <c r="G1721" s="232"/>
      <c r="H1721" s="74"/>
      <c r="I1721" s="126">
        <f t="shared" si="89"/>
        <v>-4815</v>
      </c>
      <c r="J1721" s="128">
        <f t="shared" si="88"/>
        <v>-1</v>
      </c>
    </row>
    <row r="1722" spans="1:10" s="9" customFormat="1" x14ac:dyDescent="0.2">
      <c r="A1722" s="34"/>
      <c r="B1722" s="10">
        <v>50</v>
      </c>
      <c r="C1722" s="67" t="s">
        <v>18</v>
      </c>
      <c r="D1722" s="113">
        <f>SUM(D1723+D1725)</f>
        <v>479</v>
      </c>
      <c r="E1722" s="125"/>
      <c r="F1722" s="115"/>
      <c r="G1722" s="232"/>
      <c r="H1722" s="74"/>
      <c r="I1722" s="126"/>
      <c r="J1722" s="128"/>
    </row>
    <row r="1723" spans="1:10" s="9" customFormat="1" x14ac:dyDescent="0.2">
      <c r="A1723" s="34"/>
      <c r="B1723" s="6">
        <v>500</v>
      </c>
      <c r="C1723" s="68" t="s">
        <v>171</v>
      </c>
      <c r="D1723" s="91">
        <f>SUM(D1724)</f>
        <v>358</v>
      </c>
      <c r="E1723" s="125"/>
      <c r="F1723" s="115"/>
      <c r="G1723" s="232"/>
      <c r="H1723" s="74"/>
      <c r="I1723" s="126"/>
      <c r="J1723" s="128"/>
    </row>
    <row r="1724" spans="1:10" s="9" customFormat="1" x14ac:dyDescent="0.2">
      <c r="A1724" s="34"/>
      <c r="B1724" s="6">
        <v>5001</v>
      </c>
      <c r="C1724" s="68" t="s">
        <v>177</v>
      </c>
      <c r="D1724" s="92">
        <v>358</v>
      </c>
      <c r="E1724" s="125"/>
      <c r="F1724" s="115"/>
      <c r="G1724" s="232"/>
      <c r="H1724" s="74"/>
      <c r="I1724" s="126"/>
      <c r="J1724" s="128"/>
    </row>
    <row r="1725" spans="1:10" s="9" customFormat="1" x14ac:dyDescent="0.2">
      <c r="A1725" s="34"/>
      <c r="B1725" s="6">
        <v>506</v>
      </c>
      <c r="C1725" s="68" t="s">
        <v>172</v>
      </c>
      <c r="D1725" s="92">
        <v>121</v>
      </c>
      <c r="E1725" s="125"/>
      <c r="F1725" s="115"/>
      <c r="G1725" s="232"/>
      <c r="H1725" s="74"/>
      <c r="I1725" s="126"/>
      <c r="J1725" s="128"/>
    </row>
    <row r="1726" spans="1:10" s="9" customFormat="1" x14ac:dyDescent="0.2">
      <c r="A1726" s="34" t="s">
        <v>557</v>
      </c>
      <c r="B1726" s="64" t="s">
        <v>309</v>
      </c>
      <c r="C1726" s="177"/>
      <c r="D1726" s="88">
        <f>SUM(D1727+D1731)</f>
        <v>14858.46</v>
      </c>
      <c r="E1726" s="121">
        <f>SUM(E1727+E1731)</f>
        <v>28834</v>
      </c>
      <c r="F1726" s="88">
        <f>SUM(F1727+F1731)</f>
        <v>22765.33</v>
      </c>
      <c r="G1726" s="121">
        <f>SUM(G1727+G1731)</f>
        <v>22380</v>
      </c>
      <c r="H1726" s="298">
        <f>SUM(H1727+H1731)</f>
        <v>22380</v>
      </c>
      <c r="I1726" s="132">
        <f t="shared" si="89"/>
        <v>-385.33000000000175</v>
      </c>
      <c r="J1726" s="133">
        <f t="shared" si="88"/>
        <v>-1.6926176778460977E-2</v>
      </c>
    </row>
    <row r="1727" spans="1:10" s="9" customFormat="1" x14ac:dyDescent="0.2">
      <c r="A1727" s="34"/>
      <c r="B1727" s="10">
        <v>50</v>
      </c>
      <c r="C1727" s="67" t="s">
        <v>18</v>
      </c>
      <c r="D1727" s="88">
        <f>SUM(D1728+D1730)</f>
        <v>0</v>
      </c>
      <c r="E1727" s="121">
        <f>SUM(E1728+E1730)</f>
        <v>9970</v>
      </c>
      <c r="F1727" s="88">
        <f>SUM(F1728+F1730)</f>
        <v>4824.88</v>
      </c>
      <c r="G1727" s="121">
        <f>SUM(G1728+G1730)</f>
        <v>6000</v>
      </c>
      <c r="H1727" s="298">
        <f>SUM(H1728+H1730)</f>
        <v>6000</v>
      </c>
      <c r="I1727" s="132">
        <f t="shared" si="89"/>
        <v>1175.1199999999999</v>
      </c>
      <c r="J1727" s="133">
        <f t="shared" si="88"/>
        <v>0.24355424383611601</v>
      </c>
    </row>
    <row r="1728" spans="1:10" s="9" customFormat="1" x14ac:dyDescent="0.2">
      <c r="A1728" s="34"/>
      <c r="B1728" s="6">
        <v>500</v>
      </c>
      <c r="C1728" s="68" t="s">
        <v>171</v>
      </c>
      <c r="D1728" s="91">
        <f>SUM(D1729)</f>
        <v>0</v>
      </c>
      <c r="E1728" s="122">
        <f>SUM(E1729)</f>
        <v>7451</v>
      </c>
      <c r="F1728" s="91">
        <f>SUM(F1729)</f>
        <v>3785.52</v>
      </c>
      <c r="G1728" s="122">
        <f>SUM(G1729)</f>
        <v>4484</v>
      </c>
      <c r="H1728" s="299">
        <f>SUM(H1729)</f>
        <v>4484</v>
      </c>
      <c r="I1728" s="126">
        <f t="shared" si="89"/>
        <v>698.48</v>
      </c>
      <c r="J1728" s="128">
        <f t="shared" si="88"/>
        <v>0.18451362032164664</v>
      </c>
    </row>
    <row r="1729" spans="1:10" s="9" customFormat="1" ht="25.5" x14ac:dyDescent="0.2">
      <c r="A1729" s="34"/>
      <c r="B1729" s="6">
        <v>5005</v>
      </c>
      <c r="C1729" s="68" t="s">
        <v>198</v>
      </c>
      <c r="D1729" s="91">
        <v>0</v>
      </c>
      <c r="E1729" s="122">
        <v>7451</v>
      </c>
      <c r="F1729" s="91">
        <v>3785.52</v>
      </c>
      <c r="G1729" s="122">
        <v>4484</v>
      </c>
      <c r="H1729" s="299">
        <v>4484</v>
      </c>
      <c r="I1729" s="126">
        <f t="shared" si="89"/>
        <v>698.48</v>
      </c>
      <c r="J1729" s="128">
        <f t="shared" si="88"/>
        <v>0.18451362032164664</v>
      </c>
    </row>
    <row r="1730" spans="1:10" s="9" customFormat="1" x14ac:dyDescent="0.2">
      <c r="A1730" s="34"/>
      <c r="B1730" s="6">
        <v>506</v>
      </c>
      <c r="C1730" s="68" t="s">
        <v>172</v>
      </c>
      <c r="D1730" s="91">
        <v>0</v>
      </c>
      <c r="E1730" s="122">
        <v>2519</v>
      </c>
      <c r="F1730" s="91">
        <v>1039.3599999999999</v>
      </c>
      <c r="G1730" s="122">
        <v>1516</v>
      </c>
      <c r="H1730" s="299">
        <v>1516</v>
      </c>
      <c r="I1730" s="126">
        <f t="shared" si="89"/>
        <v>476.6400000000001</v>
      </c>
      <c r="J1730" s="128">
        <f t="shared" si="88"/>
        <v>0.45858990147783274</v>
      </c>
    </row>
    <row r="1731" spans="1:10" s="9" customFormat="1" x14ac:dyDescent="0.2">
      <c r="A1731" s="34"/>
      <c r="B1731" s="24">
        <v>55</v>
      </c>
      <c r="C1731" s="58" t="s">
        <v>19</v>
      </c>
      <c r="D1731" s="88">
        <f>SUM(D1732:D1733)</f>
        <v>14858.46</v>
      </c>
      <c r="E1731" s="121">
        <f>SUM(E1732:E1733)</f>
        <v>18864</v>
      </c>
      <c r="F1731" s="88">
        <f>SUM(F1732:F1733)</f>
        <v>17940.45</v>
      </c>
      <c r="G1731" s="121">
        <f>SUM(G1733:G1733)</f>
        <v>16380</v>
      </c>
      <c r="H1731" s="298">
        <f>SUM(H1733:H1733)</f>
        <v>16380</v>
      </c>
      <c r="I1731" s="132">
        <f t="shared" si="89"/>
        <v>-1560.4500000000007</v>
      </c>
      <c r="J1731" s="133">
        <f t="shared" si="88"/>
        <v>-8.6979423593053773E-2</v>
      </c>
    </row>
    <row r="1732" spans="1:10" x14ac:dyDescent="0.2">
      <c r="A1732" s="36"/>
      <c r="B1732" s="22">
        <v>5504</v>
      </c>
      <c r="C1732" s="59" t="s">
        <v>22</v>
      </c>
      <c r="D1732" s="91">
        <v>0</v>
      </c>
      <c r="E1732" s="122">
        <v>0</v>
      </c>
      <c r="F1732" s="91">
        <v>125</v>
      </c>
      <c r="G1732" s="122"/>
      <c r="H1732" s="299"/>
      <c r="I1732" s="126">
        <f t="shared" si="89"/>
        <v>-125</v>
      </c>
      <c r="J1732" s="128">
        <f t="shared" si="88"/>
        <v>-1</v>
      </c>
    </row>
    <row r="1733" spans="1:10" s="9" customFormat="1" x14ac:dyDescent="0.2">
      <c r="A1733" s="34"/>
      <c r="B1733" s="22">
        <v>5526</v>
      </c>
      <c r="C1733" s="59" t="s">
        <v>7</v>
      </c>
      <c r="D1733" s="92">
        <v>14858.46</v>
      </c>
      <c r="E1733" s="122">
        <v>18864</v>
      </c>
      <c r="F1733" s="91">
        <v>17815.45</v>
      </c>
      <c r="G1733" s="122">
        <v>16380</v>
      </c>
      <c r="H1733" s="299">
        <v>16380</v>
      </c>
      <c r="I1733" s="126">
        <f t="shared" si="89"/>
        <v>-1435.4500000000007</v>
      </c>
      <c r="J1733" s="128">
        <f t="shared" si="88"/>
        <v>-8.0573322593591512E-2</v>
      </c>
    </row>
    <row r="1734" spans="1:10" s="9" customFormat="1" x14ac:dyDescent="0.2">
      <c r="A1734" s="34" t="s">
        <v>61</v>
      </c>
      <c r="B1734" s="10" t="s">
        <v>135</v>
      </c>
      <c r="C1734" s="177"/>
      <c r="D1734" s="107">
        <f>SUM(D1735+D1737)</f>
        <v>1689.7</v>
      </c>
      <c r="E1734" s="120">
        <f>SUM(E1735+E1737)</f>
        <v>2460</v>
      </c>
      <c r="F1734" s="107">
        <f>SUM(F1735+F1737)</f>
        <v>2092.0700000000002</v>
      </c>
      <c r="G1734" s="120">
        <f>SUM(G1735+G1737)</f>
        <v>2460</v>
      </c>
      <c r="H1734" s="294">
        <f>SUM(H1735+H1737)</f>
        <v>2460</v>
      </c>
      <c r="I1734" s="132">
        <f t="shared" si="89"/>
        <v>367.92999999999984</v>
      </c>
      <c r="J1734" s="133">
        <f t="shared" si="88"/>
        <v>0.17586887628043035</v>
      </c>
    </row>
    <row r="1735" spans="1:10" s="9" customFormat="1" ht="25.5" x14ac:dyDescent="0.2">
      <c r="A1735" s="34"/>
      <c r="B1735" s="23">
        <v>413</v>
      </c>
      <c r="C1735" s="70" t="s">
        <v>98</v>
      </c>
      <c r="D1735" s="88">
        <f>SUM(D1736)</f>
        <v>1256.73</v>
      </c>
      <c r="E1735" s="121">
        <f>SUM(E1736)</f>
        <v>2000</v>
      </c>
      <c r="F1735" s="88">
        <f>SUM(F1736)</f>
        <v>1635.38</v>
      </c>
      <c r="G1735" s="121">
        <f>SUM(G1736)</f>
        <v>2000</v>
      </c>
      <c r="H1735" s="298">
        <f>SUM(H1736)</f>
        <v>2000</v>
      </c>
      <c r="I1735" s="132">
        <f t="shared" si="89"/>
        <v>364.61999999999989</v>
      </c>
      <c r="J1735" s="133">
        <f t="shared" si="88"/>
        <v>0.22295735547701434</v>
      </c>
    </row>
    <row r="1736" spans="1:10" x14ac:dyDescent="0.2">
      <c r="A1736" s="36"/>
      <c r="B1736" s="21">
        <v>4132</v>
      </c>
      <c r="C1736" s="69" t="s">
        <v>30</v>
      </c>
      <c r="D1736" s="92">
        <v>1256.73</v>
      </c>
      <c r="E1736" s="122">
        <v>2000</v>
      </c>
      <c r="F1736" s="91">
        <v>1635.38</v>
      </c>
      <c r="G1736" s="122">
        <v>2000</v>
      </c>
      <c r="H1736" s="299">
        <v>2000</v>
      </c>
      <c r="I1736" s="126">
        <f t="shared" si="89"/>
        <v>364.61999999999989</v>
      </c>
      <c r="J1736" s="128">
        <f t="shared" si="88"/>
        <v>0.22295735547701434</v>
      </c>
    </row>
    <row r="1737" spans="1:10" x14ac:dyDescent="0.2">
      <c r="A1737" s="36"/>
      <c r="B1737" s="24">
        <v>55</v>
      </c>
      <c r="C1737" s="58" t="s">
        <v>19</v>
      </c>
      <c r="D1737" s="88">
        <f>SUM(D1738)</f>
        <v>432.97</v>
      </c>
      <c r="E1737" s="121">
        <f>SUM(E1738)</f>
        <v>460</v>
      </c>
      <c r="F1737" s="88">
        <f>SUM(F1738)</f>
        <v>456.69</v>
      </c>
      <c r="G1737" s="121">
        <f>SUM(G1738)</f>
        <v>460</v>
      </c>
      <c r="H1737" s="298">
        <f>SUM(H1738)</f>
        <v>460</v>
      </c>
      <c r="I1737" s="132">
        <f t="shared" si="89"/>
        <v>3.3100000000000023</v>
      </c>
      <c r="J1737" s="133">
        <f t="shared" si="88"/>
        <v>7.2478048566861908E-3</v>
      </c>
    </row>
    <row r="1738" spans="1:10" x14ac:dyDescent="0.2">
      <c r="A1738" s="36"/>
      <c r="B1738" s="22">
        <v>5526</v>
      </c>
      <c r="C1738" s="59" t="s">
        <v>7</v>
      </c>
      <c r="D1738" s="92">
        <v>432.97</v>
      </c>
      <c r="E1738" s="122">
        <v>460</v>
      </c>
      <c r="F1738" s="91">
        <v>456.69</v>
      </c>
      <c r="G1738" s="122">
        <v>460</v>
      </c>
      <c r="H1738" s="299">
        <v>460</v>
      </c>
      <c r="I1738" s="126">
        <f t="shared" si="89"/>
        <v>3.3100000000000023</v>
      </c>
      <c r="J1738" s="128">
        <f t="shared" si="88"/>
        <v>7.2478048566861908E-3</v>
      </c>
    </row>
    <row r="1739" spans="1:10" s="9" customFormat="1" x14ac:dyDescent="0.2">
      <c r="A1739" s="34" t="s">
        <v>562</v>
      </c>
      <c r="B1739" s="10" t="s">
        <v>136</v>
      </c>
      <c r="C1739" s="177"/>
      <c r="D1739" s="107">
        <f>SUM(D1740)</f>
        <v>14589.73</v>
      </c>
      <c r="E1739" s="120">
        <f>SUM(E1740)</f>
        <v>10335</v>
      </c>
      <c r="F1739" s="107">
        <f>SUM(F1740)</f>
        <v>11670.54</v>
      </c>
      <c r="G1739" s="120">
        <f>SUM(G1740)</f>
        <v>12500</v>
      </c>
      <c r="H1739" s="294">
        <f>SUM(H1740)</f>
        <v>12500</v>
      </c>
      <c r="I1739" s="132">
        <f t="shared" si="89"/>
        <v>829.45999999999913</v>
      </c>
      <c r="J1739" s="133">
        <f t="shared" si="88"/>
        <v>7.1072975200804578E-2</v>
      </c>
    </row>
    <row r="1740" spans="1:10" s="9" customFormat="1" x14ac:dyDescent="0.2">
      <c r="A1740" s="34"/>
      <c r="B1740" s="24">
        <v>55</v>
      </c>
      <c r="C1740" s="58" t="s">
        <v>19</v>
      </c>
      <c r="D1740" s="114">
        <f>SUM(D1741:D1742)</f>
        <v>14589.73</v>
      </c>
      <c r="E1740" s="123">
        <f>SUM(E1741:E1742)</f>
        <v>10335</v>
      </c>
      <c r="F1740" s="114">
        <f>SUM(F1741:F1742)</f>
        <v>11670.54</v>
      </c>
      <c r="G1740" s="123">
        <f>SUM(G1741:G1742)</f>
        <v>12500</v>
      </c>
      <c r="H1740" s="302">
        <f>SUM(H1741:H1742)</f>
        <v>12500</v>
      </c>
      <c r="I1740" s="132">
        <f t="shared" si="89"/>
        <v>829.45999999999913</v>
      </c>
      <c r="J1740" s="133">
        <f t="shared" si="88"/>
        <v>7.1072975200804578E-2</v>
      </c>
    </row>
    <row r="1741" spans="1:10" s="9" customFormat="1" ht="25.5" x14ac:dyDescent="0.2">
      <c r="A1741" s="34"/>
      <c r="B1741" s="6">
        <v>5511</v>
      </c>
      <c r="C1741" s="68" t="s">
        <v>173</v>
      </c>
      <c r="D1741" s="92">
        <v>14291.73</v>
      </c>
      <c r="E1741" s="125">
        <v>10335</v>
      </c>
      <c r="F1741" s="115">
        <v>10931.87</v>
      </c>
      <c r="G1741" s="125">
        <v>12500</v>
      </c>
      <c r="H1741" s="311">
        <v>12500</v>
      </c>
      <c r="I1741" s="126">
        <f t="shared" si="89"/>
        <v>1568.1299999999992</v>
      </c>
      <c r="J1741" s="128">
        <f t="shared" si="88"/>
        <v>0.1434457233757811</v>
      </c>
    </row>
    <row r="1742" spans="1:10" s="9" customFormat="1" x14ac:dyDescent="0.2">
      <c r="A1742" s="34"/>
      <c r="B1742" s="6">
        <v>5515</v>
      </c>
      <c r="C1742" s="68" t="s">
        <v>24</v>
      </c>
      <c r="D1742" s="92">
        <v>298</v>
      </c>
      <c r="E1742" s="125">
        <v>0</v>
      </c>
      <c r="F1742" s="115">
        <v>738.67</v>
      </c>
      <c r="G1742" s="125">
        <v>0</v>
      </c>
      <c r="H1742" s="311">
        <v>0</v>
      </c>
      <c r="I1742" s="126">
        <f t="shared" si="89"/>
        <v>-738.67</v>
      </c>
      <c r="J1742" s="128">
        <f t="shared" si="88"/>
        <v>-1</v>
      </c>
    </row>
    <row r="1743" spans="1:10" s="9" customFormat="1" x14ac:dyDescent="0.2">
      <c r="A1743" s="34" t="s">
        <v>563</v>
      </c>
      <c r="B1743" s="10" t="s">
        <v>300</v>
      </c>
      <c r="C1743" s="177"/>
      <c r="D1743" s="103"/>
      <c r="E1743" s="123">
        <f t="shared" ref="E1743:H1744" si="90">SUM(E1744)</f>
        <v>13854</v>
      </c>
      <c r="F1743" s="114">
        <f t="shared" si="90"/>
        <v>19629.36</v>
      </c>
      <c r="G1743" s="123">
        <f t="shared" si="90"/>
        <v>7000</v>
      </c>
      <c r="H1743" s="302">
        <f t="shared" si="90"/>
        <v>7000</v>
      </c>
      <c r="I1743" s="132">
        <f t="shared" si="89"/>
        <v>-12629.36</v>
      </c>
      <c r="J1743" s="133">
        <f t="shared" si="88"/>
        <v>-0.64339132809220478</v>
      </c>
    </row>
    <row r="1744" spans="1:10" s="9" customFormat="1" x14ac:dyDescent="0.2">
      <c r="A1744" s="34"/>
      <c r="B1744" s="24">
        <v>55</v>
      </c>
      <c r="C1744" s="58" t="s">
        <v>19</v>
      </c>
      <c r="D1744" s="94"/>
      <c r="E1744" s="123">
        <f t="shared" si="90"/>
        <v>13854</v>
      </c>
      <c r="F1744" s="114">
        <f t="shared" si="90"/>
        <v>19629.36</v>
      </c>
      <c r="G1744" s="123">
        <f t="shared" si="90"/>
        <v>7000</v>
      </c>
      <c r="H1744" s="302">
        <f t="shared" si="90"/>
        <v>7000</v>
      </c>
      <c r="I1744" s="132">
        <f t="shared" si="89"/>
        <v>-12629.36</v>
      </c>
      <c r="J1744" s="133">
        <f t="shared" si="88"/>
        <v>-0.64339132809220478</v>
      </c>
    </row>
    <row r="1745" spans="1:10" s="9" customFormat="1" x14ac:dyDescent="0.2">
      <c r="A1745" s="34"/>
      <c r="B1745" s="22">
        <v>5526</v>
      </c>
      <c r="C1745" s="59" t="s">
        <v>7</v>
      </c>
      <c r="D1745" s="87"/>
      <c r="E1745" s="125">
        <v>13854</v>
      </c>
      <c r="F1745" s="115">
        <v>19629.36</v>
      </c>
      <c r="G1745" s="125">
        <v>7000</v>
      </c>
      <c r="H1745" s="311">
        <v>7000</v>
      </c>
      <c r="I1745" s="126">
        <f t="shared" si="89"/>
        <v>-12629.36</v>
      </c>
      <c r="J1745" s="128">
        <f t="shared" si="88"/>
        <v>-0.64339132809220478</v>
      </c>
    </row>
    <row r="1746" spans="1:10" s="9" customFormat="1" x14ac:dyDescent="0.2">
      <c r="A1746" s="34" t="s">
        <v>558</v>
      </c>
      <c r="B1746" s="13" t="s">
        <v>137</v>
      </c>
      <c r="C1746" s="177"/>
      <c r="D1746" s="163">
        <f>SUM(D1747+D1749+D1755)</f>
        <v>150718.39999999999</v>
      </c>
      <c r="E1746" s="170">
        <f>SUM(E1747+E1749)</f>
        <v>152254</v>
      </c>
      <c r="F1746" s="163">
        <f>SUM(F1747+F1749)</f>
        <v>128216.67000000001</v>
      </c>
      <c r="G1746" s="170">
        <f>SUM(G1747+G1749)</f>
        <v>128787</v>
      </c>
      <c r="H1746" s="303">
        <f>SUM(H1747+H1749)</f>
        <v>128787</v>
      </c>
      <c r="I1746" s="132">
        <f t="shared" si="89"/>
        <v>570.32999999998719</v>
      </c>
      <c r="J1746" s="133">
        <f t="shared" si="88"/>
        <v>4.4481735487280627E-3</v>
      </c>
    </row>
    <row r="1747" spans="1:10" s="9" customFormat="1" ht="25.5" x14ac:dyDescent="0.2">
      <c r="A1747" s="34"/>
      <c r="B1747" s="23">
        <v>413</v>
      </c>
      <c r="C1747" s="70" t="s">
        <v>98</v>
      </c>
      <c r="D1747" s="88">
        <f>SUM(D1748)</f>
        <v>147852.65</v>
      </c>
      <c r="E1747" s="121">
        <f>SUM(E1748)</f>
        <v>149173</v>
      </c>
      <c r="F1747" s="88">
        <f>SUM(F1748)</f>
        <v>125136.07</v>
      </c>
      <c r="G1747" s="121">
        <f>SUM(G1748)</f>
        <v>125706</v>
      </c>
      <c r="H1747" s="298">
        <f>SUM(H1748)</f>
        <v>125706</v>
      </c>
      <c r="I1747" s="132">
        <f t="shared" si="89"/>
        <v>569.92999999999302</v>
      </c>
      <c r="J1747" s="133">
        <f t="shared" si="88"/>
        <v>4.5544821728857876E-3</v>
      </c>
    </row>
    <row r="1748" spans="1:10" ht="25.5" x14ac:dyDescent="0.2">
      <c r="A1748" s="36"/>
      <c r="B1748" s="21">
        <v>4131</v>
      </c>
      <c r="C1748" s="69" t="s">
        <v>191</v>
      </c>
      <c r="D1748" s="92">
        <v>147852.65</v>
      </c>
      <c r="E1748" s="122">
        <v>149173</v>
      </c>
      <c r="F1748" s="91">
        <v>125136.07</v>
      </c>
      <c r="G1748" s="122">
        <v>125706</v>
      </c>
      <c r="H1748" s="299">
        <v>125706</v>
      </c>
      <c r="I1748" s="126">
        <f t="shared" si="89"/>
        <v>569.92999999999302</v>
      </c>
      <c r="J1748" s="128">
        <f t="shared" si="88"/>
        <v>4.5544821728857876E-3</v>
      </c>
    </row>
    <row r="1749" spans="1:10" s="9" customFormat="1" x14ac:dyDescent="0.2">
      <c r="A1749" s="34"/>
      <c r="B1749" s="10">
        <v>50</v>
      </c>
      <c r="C1749" s="67" t="s">
        <v>18</v>
      </c>
      <c r="D1749" s="113">
        <f>SUM(D1750+D1754)</f>
        <v>2860.6000000000004</v>
      </c>
      <c r="E1749" s="120">
        <f>SUM(E1750+E1754)</f>
        <v>3081</v>
      </c>
      <c r="F1749" s="107">
        <f>SUM(F1750+F1754)</f>
        <v>3080.6</v>
      </c>
      <c r="G1749" s="120">
        <f>SUM(G1750+G1754)</f>
        <v>3081</v>
      </c>
      <c r="H1749" s="294">
        <f>SUM(H1750+H1754)</f>
        <v>3081</v>
      </c>
      <c r="I1749" s="132">
        <f t="shared" si="89"/>
        <v>0.40000000000009095</v>
      </c>
      <c r="J1749" s="133">
        <f t="shared" si="88"/>
        <v>1.2984483542166636E-4</v>
      </c>
    </row>
    <row r="1750" spans="1:10" s="9" customFormat="1" x14ac:dyDescent="0.2">
      <c r="A1750" s="34"/>
      <c r="B1750" s="6">
        <v>500</v>
      </c>
      <c r="C1750" s="68" t="s">
        <v>171</v>
      </c>
      <c r="D1750" s="166">
        <f>SUM(D1751:D1753)</f>
        <v>2186.1400000000003</v>
      </c>
      <c r="E1750" s="124">
        <f>SUM(E1751:E1753)</f>
        <v>2303</v>
      </c>
      <c r="F1750" s="158">
        <f>SUM(F1751:F1753)</f>
        <v>2273.6999999999998</v>
      </c>
      <c r="G1750" s="124">
        <f>SUM(G1751:G1751)</f>
        <v>2303</v>
      </c>
      <c r="H1750" s="293">
        <f>SUM(H1751:H1751)</f>
        <v>2303</v>
      </c>
      <c r="I1750" s="126">
        <f t="shared" si="89"/>
        <v>29.300000000000182</v>
      </c>
      <c r="J1750" s="128">
        <f t="shared" si="88"/>
        <v>1.2886484584597957E-2</v>
      </c>
    </row>
    <row r="1751" spans="1:10" s="9" customFormat="1" x14ac:dyDescent="0.2">
      <c r="A1751" s="34"/>
      <c r="B1751" s="6">
        <v>5001</v>
      </c>
      <c r="C1751" s="68" t="s">
        <v>177</v>
      </c>
      <c r="D1751" s="92">
        <v>2016.14</v>
      </c>
      <c r="E1751" s="124">
        <v>2303</v>
      </c>
      <c r="F1751" s="158">
        <v>1606.58</v>
      </c>
      <c r="G1751" s="124">
        <v>2303</v>
      </c>
      <c r="H1751" s="293">
        <v>2303</v>
      </c>
      <c r="I1751" s="126">
        <f t="shared" si="89"/>
        <v>696.42000000000007</v>
      </c>
      <c r="J1751" s="128">
        <f t="shared" si="88"/>
        <v>0.43347981426384008</v>
      </c>
    </row>
    <row r="1752" spans="1:10" s="9" customFormat="1" ht="25.5" x14ac:dyDescent="0.2">
      <c r="A1752" s="34"/>
      <c r="B1752" s="6">
        <v>5002</v>
      </c>
      <c r="C1752" s="72" t="s">
        <v>198</v>
      </c>
      <c r="D1752" s="92">
        <v>170</v>
      </c>
      <c r="E1752" s="124">
        <v>0</v>
      </c>
      <c r="F1752" s="158">
        <v>390</v>
      </c>
      <c r="G1752" s="124"/>
      <c r="H1752" s="293"/>
      <c r="I1752" s="126">
        <f t="shared" si="89"/>
        <v>-390</v>
      </c>
      <c r="J1752" s="128">
        <f t="shared" si="88"/>
        <v>-1</v>
      </c>
    </row>
    <row r="1753" spans="1:10" s="9" customFormat="1" ht="25.5" x14ac:dyDescent="0.2">
      <c r="A1753" s="34"/>
      <c r="B1753" s="6">
        <v>5005</v>
      </c>
      <c r="C1753" s="72" t="s">
        <v>198</v>
      </c>
      <c r="D1753" s="92">
        <v>0</v>
      </c>
      <c r="E1753" s="124">
        <v>0</v>
      </c>
      <c r="F1753" s="158">
        <v>277.12</v>
      </c>
      <c r="G1753" s="124"/>
      <c r="H1753" s="293"/>
      <c r="I1753" s="126">
        <f t="shared" si="89"/>
        <v>-277.12</v>
      </c>
      <c r="J1753" s="128">
        <f t="shared" si="88"/>
        <v>-1</v>
      </c>
    </row>
    <row r="1754" spans="1:10" s="9" customFormat="1" x14ac:dyDescent="0.2">
      <c r="A1754" s="34"/>
      <c r="B1754" s="6">
        <v>506</v>
      </c>
      <c r="C1754" s="68" t="s">
        <v>172</v>
      </c>
      <c r="D1754" s="92">
        <v>674.46</v>
      </c>
      <c r="E1754" s="124">
        <v>778</v>
      </c>
      <c r="F1754" s="158">
        <v>806.9</v>
      </c>
      <c r="G1754" s="124">
        <v>778</v>
      </c>
      <c r="H1754" s="293">
        <v>778</v>
      </c>
      <c r="I1754" s="126">
        <f t="shared" si="89"/>
        <v>-28.899999999999977</v>
      </c>
      <c r="J1754" s="128">
        <f t="shared" si="88"/>
        <v>-3.5816086256041602E-2</v>
      </c>
    </row>
    <row r="1755" spans="1:10" s="9" customFormat="1" x14ac:dyDescent="0.2">
      <c r="A1755" s="34"/>
      <c r="B1755" s="24">
        <v>55</v>
      </c>
      <c r="C1755" s="58" t="s">
        <v>19</v>
      </c>
      <c r="D1755" s="113">
        <f>SUM(D1756)</f>
        <v>5.15</v>
      </c>
      <c r="E1755" s="124"/>
      <c r="F1755" s="158"/>
      <c r="G1755" s="124"/>
      <c r="H1755" s="293"/>
      <c r="I1755" s="126"/>
      <c r="J1755" s="128"/>
    </row>
    <row r="1756" spans="1:10" s="9" customFormat="1" x14ac:dyDescent="0.2">
      <c r="A1756" s="34"/>
      <c r="B1756" s="22">
        <v>5526</v>
      </c>
      <c r="C1756" s="59" t="s">
        <v>7</v>
      </c>
      <c r="D1756" s="92">
        <v>5.15</v>
      </c>
      <c r="E1756" s="124"/>
      <c r="F1756" s="158"/>
      <c r="G1756" s="124"/>
      <c r="H1756" s="293"/>
      <c r="I1756" s="126"/>
      <c r="J1756" s="128"/>
    </row>
    <row r="1757" spans="1:10" s="9" customFormat="1" x14ac:dyDescent="0.2">
      <c r="A1757" s="34" t="s">
        <v>559</v>
      </c>
      <c r="B1757" s="10" t="s">
        <v>213</v>
      </c>
      <c r="C1757" s="177"/>
      <c r="D1757" s="113">
        <f t="shared" ref="D1757:H1758" si="91">SUM(D1758)</f>
        <v>3465.21</v>
      </c>
      <c r="E1757" s="120">
        <f t="shared" si="91"/>
        <v>3024</v>
      </c>
      <c r="F1757" s="107">
        <f t="shared" si="91"/>
        <v>7704.9</v>
      </c>
      <c r="G1757" s="120">
        <f t="shared" si="91"/>
        <v>4000</v>
      </c>
      <c r="H1757" s="294">
        <f t="shared" si="91"/>
        <v>4000</v>
      </c>
      <c r="I1757" s="132">
        <f t="shared" si="89"/>
        <v>-3704.8999999999996</v>
      </c>
      <c r="J1757" s="133">
        <f t="shared" si="88"/>
        <v>-0.48084984879751846</v>
      </c>
    </row>
    <row r="1758" spans="1:10" s="9" customFormat="1" x14ac:dyDescent="0.2">
      <c r="A1758" s="34"/>
      <c r="B1758" s="24">
        <v>55</v>
      </c>
      <c r="C1758" s="58" t="s">
        <v>19</v>
      </c>
      <c r="D1758" s="114">
        <f t="shared" si="91"/>
        <v>3465.21</v>
      </c>
      <c r="E1758" s="123">
        <f t="shared" si="91"/>
        <v>3024</v>
      </c>
      <c r="F1758" s="114">
        <f t="shared" si="91"/>
        <v>7704.9</v>
      </c>
      <c r="G1758" s="123">
        <f t="shared" si="91"/>
        <v>4000</v>
      </c>
      <c r="H1758" s="302">
        <f t="shared" si="91"/>
        <v>4000</v>
      </c>
      <c r="I1758" s="132">
        <f t="shared" si="89"/>
        <v>-3704.8999999999996</v>
      </c>
      <c r="J1758" s="133">
        <f t="shared" si="88"/>
        <v>-0.48084984879751846</v>
      </c>
    </row>
    <row r="1759" spans="1:10" s="9" customFormat="1" x14ac:dyDescent="0.2">
      <c r="A1759" s="34"/>
      <c r="B1759" s="22">
        <v>5513</v>
      </c>
      <c r="C1759" s="59" t="s">
        <v>23</v>
      </c>
      <c r="D1759" s="92">
        <v>3465.21</v>
      </c>
      <c r="E1759" s="125">
        <v>3024</v>
      </c>
      <c r="F1759" s="115">
        <v>7704.9</v>
      </c>
      <c r="G1759" s="125">
        <v>4000</v>
      </c>
      <c r="H1759" s="311">
        <v>4000</v>
      </c>
      <c r="I1759" s="126">
        <f t="shared" si="89"/>
        <v>-3704.8999999999996</v>
      </c>
      <c r="J1759" s="128">
        <f t="shared" si="88"/>
        <v>-0.48084984879751846</v>
      </c>
    </row>
    <row r="1760" spans="1:10" s="9" customFormat="1" x14ac:dyDescent="0.2">
      <c r="A1760" s="34" t="s">
        <v>560</v>
      </c>
      <c r="B1760" s="10" t="s">
        <v>498</v>
      </c>
      <c r="C1760" s="177"/>
      <c r="D1760" s="107">
        <f>SUM(D1761)</f>
        <v>3087.46</v>
      </c>
      <c r="E1760" s="120">
        <f>SUM(E1761)</f>
        <v>4000</v>
      </c>
      <c r="F1760" s="107">
        <f>SUM(F1761)</f>
        <v>35</v>
      </c>
      <c r="G1760" s="120">
        <v>0</v>
      </c>
      <c r="H1760" s="294">
        <v>0</v>
      </c>
      <c r="I1760" s="132">
        <f t="shared" si="89"/>
        <v>-35</v>
      </c>
      <c r="J1760" s="133">
        <f t="shared" si="88"/>
        <v>-1</v>
      </c>
    </row>
    <row r="1761" spans="1:10" ht="25.5" x14ac:dyDescent="0.2">
      <c r="A1761" s="34"/>
      <c r="B1761" s="23">
        <v>413</v>
      </c>
      <c r="C1761" s="70" t="s">
        <v>98</v>
      </c>
      <c r="D1761" s="88">
        <v>3087.46</v>
      </c>
      <c r="E1761" s="123">
        <f>SUM(E1762)</f>
        <v>4000</v>
      </c>
      <c r="F1761" s="114">
        <f>SUM(F1762)</f>
        <v>35</v>
      </c>
      <c r="G1761" s="232">
        <v>0</v>
      </c>
      <c r="H1761" s="74">
        <v>0</v>
      </c>
      <c r="I1761" s="132">
        <f t="shared" si="89"/>
        <v>-35</v>
      </c>
      <c r="J1761" s="133">
        <f t="shared" si="88"/>
        <v>-1</v>
      </c>
    </row>
    <row r="1762" spans="1:10" ht="26.25" thickBot="1" x14ac:dyDescent="0.25">
      <c r="A1762" s="52"/>
      <c r="B1762" s="78">
        <v>4138</v>
      </c>
      <c r="C1762" s="73" t="s">
        <v>69</v>
      </c>
      <c r="D1762" s="104"/>
      <c r="E1762" s="247">
        <v>4000</v>
      </c>
      <c r="F1762" s="273">
        <v>35</v>
      </c>
      <c r="G1762" s="249"/>
      <c r="H1762" s="275"/>
      <c r="I1762" s="127">
        <f>H1762-F1762</f>
        <v>-35</v>
      </c>
      <c r="J1762" s="129">
        <f t="shared" si="88"/>
        <v>-1</v>
      </c>
    </row>
    <row r="1763" spans="1:10" x14ac:dyDescent="0.2">
      <c r="I1763" s="83"/>
      <c r="J1763" s="83"/>
    </row>
  </sheetData>
  <sheetProtection algorithmName="SHA-512" hashValue="d2F5gw5YMFpFm0YQgymnM3pqo7qclIF9u1ewWOKPTXLPdMTp/ztuCdpTdFi3Tdq1SwcdCTqOCV7ryEfjU8OWFA==" saltValue="jyVX0StqHIIETWVNIoYvtQ==" spinCount="100000" sheet="1" objects="1" scenarios="1"/>
  <autoFilter ref="A290:WUN1762" xr:uid="{00000000-0009-0000-0000-000000000000}"/>
  <mergeCells count="1">
    <mergeCell ref="B291:C291"/>
  </mergeCells>
  <conditionalFormatting sqref="E193:G193">
    <cfRule type="cellIs" dxfId="2" priority="6" stopIfTrue="1" operator="lessThan">
      <formula>0</formula>
    </cfRule>
  </conditionalFormatting>
  <conditionalFormatting sqref="D193">
    <cfRule type="cellIs" dxfId="1" priority="2" stopIfTrue="1" operator="lessThan">
      <formula>0</formula>
    </cfRule>
  </conditionalFormatting>
  <conditionalFormatting sqref="H193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Eelarve eelnõu 2019 II lug.</vt:lpstr>
    </vt:vector>
  </TitlesOfParts>
  <Company>Märjamaa alevivalitsus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JANIKA</cp:lastModifiedBy>
  <cp:lastPrinted>2019-01-28T12:16:21Z</cp:lastPrinted>
  <dcterms:created xsi:type="dcterms:W3CDTF">2003-08-12T14:50:03Z</dcterms:created>
  <dcterms:modified xsi:type="dcterms:W3CDTF">2019-02-01T06:06:51Z</dcterms:modified>
</cp:coreProperties>
</file>